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akif/Desktop/JUDOKERHO ASIAT/2023/2024/Kevätkokous 2024/Avustukset/"/>
    </mc:Choice>
  </mc:AlternateContent>
  <xr:revisionPtr revIDLastSave="0" documentId="8_{F8935EB7-8AB4-B94F-BD3E-BB2B11FDBE74}" xr6:coauthVersionLast="47" xr6:coauthVersionMax="47" xr10:uidLastSave="{00000000-0000-0000-0000-000000000000}"/>
  <bookViews>
    <workbookView xWindow="0" yWindow="500" windowWidth="28800" windowHeight="16280" tabRatio="500" xr2:uid="{00000000-000D-0000-FFFF-FFFF00000000}"/>
  </bookViews>
  <sheets>
    <sheet name="Etusivu" sheetId="8" r:id="rId1"/>
    <sheet name="Hallinto" sheetId="1" r:id="rId2"/>
    <sheet name="Harjoitusryhmät" sheetId="9" r:id="rId3"/>
    <sheet name="Kilpailut ja leirit" sheetId="3" r:id="rId4"/>
    <sheet name="Koulutukset" sheetId="4" r:id="rId5"/>
    <sheet name="Graduoinnit" sheetId="5" r:id="rId6"/>
    <sheet name="Yhteenveto" sheetId="7" r:id="rId7"/>
  </sheets>
  <definedNames>
    <definedName name="_xlnm.Print_Area" localSheetId="5">Graduoinnit!$B$2:$E$19</definedName>
    <definedName name="_xlnm.Print_Area" localSheetId="1">Hallinto!$B$2:$E$48</definedName>
    <definedName name="_xlnm.Print_Area" localSheetId="2">Harjoitusryhmät!$B$2:$F$57</definedName>
    <definedName name="_xlnm.Print_Area" localSheetId="3">'Kilpailut ja leirit'!$B$2:$E$20</definedName>
    <definedName name="_xlnm.Print_Area" localSheetId="4">Koulutukset!$B$2:$E$27</definedName>
    <definedName name="_xlnm.Print_Area" localSheetId="6">Yhteenveto!$B$2:$E$17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9" l="1"/>
  <c r="D6" i="9"/>
  <c r="B3" i="7"/>
  <c r="B3" i="5"/>
  <c r="B3" i="4"/>
  <c r="B3" i="3"/>
  <c r="B3" i="9"/>
  <c r="D20" i="1"/>
  <c r="E49" i="9"/>
  <c r="C10" i="4"/>
  <c r="C9" i="4"/>
  <c r="C6" i="4" s="1"/>
  <c r="D25" i="1"/>
  <c r="D38" i="9"/>
  <c r="D39" i="9"/>
  <c r="C39" i="9"/>
  <c r="C31" i="9"/>
  <c r="C29" i="9" s="1"/>
  <c r="D19" i="1"/>
  <c r="D10" i="5"/>
  <c r="D23" i="1"/>
  <c r="D52" i="9"/>
  <c r="D51" i="9" s="1"/>
  <c r="C52" i="9"/>
  <c r="C51" i="9" s="1"/>
  <c r="C44" i="9"/>
  <c r="C42" i="9" s="1"/>
  <c r="D40" i="9"/>
  <c r="D37" i="9" s="1"/>
  <c r="C40" i="9"/>
  <c r="D34" i="9"/>
  <c r="C35" i="9"/>
  <c r="C33" i="9" s="1"/>
  <c r="D27" i="9"/>
  <c r="D26" i="9"/>
  <c r="C27" i="9"/>
  <c r="C25" i="9" s="1"/>
  <c r="D21" i="9"/>
  <c r="D22" i="9"/>
  <c r="C22" i="9"/>
  <c r="C20" i="9" s="1"/>
  <c r="C14" i="9"/>
  <c r="C12" i="9" s="1"/>
  <c r="D18" i="9"/>
  <c r="C18" i="9"/>
  <c r="C16" i="9" s="1"/>
  <c r="D9" i="9"/>
  <c r="D8" i="9"/>
  <c r="C9" i="9"/>
  <c r="D27" i="1"/>
  <c r="C27" i="1"/>
  <c r="C44" i="1" s="1"/>
  <c r="C46" i="1" s="1"/>
  <c r="C7" i="7" s="1"/>
  <c r="D10" i="4"/>
  <c r="D9" i="4"/>
  <c r="D6" i="4" s="1"/>
  <c r="D9" i="5"/>
  <c r="D8" i="5"/>
  <c r="D7" i="5"/>
  <c r="C9" i="5"/>
  <c r="D8" i="4"/>
  <c r="D47" i="9"/>
  <c r="D46" i="9" s="1"/>
  <c r="D43" i="9"/>
  <c r="D44" i="9"/>
  <c r="D42" i="9" s="1"/>
  <c r="D35" i="9"/>
  <c r="D30" i="9"/>
  <c r="D31" i="9"/>
  <c r="D17" i="9"/>
  <c r="D13" i="9"/>
  <c r="D14" i="9"/>
  <c r="D18" i="1"/>
  <c r="D6" i="1"/>
  <c r="D12" i="1"/>
  <c r="D32" i="1"/>
  <c r="D35" i="1"/>
  <c r="D39" i="1"/>
  <c r="C6" i="1"/>
  <c r="C12" i="1"/>
  <c r="C18" i="1"/>
  <c r="C23" i="1"/>
  <c r="C32" i="1"/>
  <c r="C35" i="1"/>
  <c r="C39" i="1"/>
  <c r="C8" i="5"/>
  <c r="C7" i="5"/>
  <c r="C6" i="5" s="1"/>
  <c r="C15" i="5" s="1"/>
  <c r="C17" i="5" s="1"/>
  <c r="E46" i="9"/>
  <c r="E53" i="9" s="1"/>
  <c r="C56" i="9" s="1"/>
  <c r="D9" i="7" s="1"/>
  <c r="C46" i="9"/>
  <c r="D12" i="4"/>
  <c r="D16" i="4"/>
  <c r="D6" i="5"/>
  <c r="D15" i="5" s="1"/>
  <c r="C18" i="5" s="1"/>
  <c r="D15" i="7" s="1"/>
  <c r="C12" i="4"/>
  <c r="C16" i="4"/>
  <c r="C20" i="4"/>
  <c r="E51" i="9"/>
  <c r="D10" i="3"/>
  <c r="C10" i="3"/>
  <c r="D6" i="3"/>
  <c r="C6" i="3"/>
  <c r="C14" i="3"/>
  <c r="D14" i="3"/>
  <c r="D16" i="3" l="1"/>
  <c r="C16" i="3"/>
  <c r="C37" i="9"/>
  <c r="D33" i="9"/>
  <c r="D25" i="9"/>
  <c r="C18" i="3"/>
  <c r="C11" i="7" s="1"/>
  <c r="C23" i="4"/>
  <c r="C25" i="4" s="1"/>
  <c r="C13" i="7" s="1"/>
  <c r="C19" i="3"/>
  <c r="D11" i="7" s="1"/>
  <c r="D12" i="9"/>
  <c r="D11" i="9" s="1"/>
  <c r="D20" i="9"/>
  <c r="D23" i="4"/>
  <c r="C26" i="4" s="1"/>
  <c r="D13" i="7"/>
  <c r="C19" i="5"/>
  <c r="C15" i="7"/>
  <c r="E15" i="7" s="1"/>
  <c r="D44" i="1"/>
  <c r="C47" i="1" s="1"/>
  <c r="C48" i="1" s="1"/>
  <c r="E7" i="7" s="1"/>
  <c r="D29" i="9"/>
  <c r="C24" i="9"/>
  <c r="D16" i="9"/>
  <c r="C11" i="9"/>
  <c r="D24" i="9" l="1"/>
  <c r="C53" i="9"/>
  <c r="C27" i="4"/>
  <c r="E13" i="7"/>
  <c r="E11" i="7"/>
  <c r="C20" i="3"/>
  <c r="D7" i="7"/>
  <c r="D17" i="7" s="1"/>
  <c r="D53" i="9"/>
  <c r="C55" i="9" s="1"/>
  <c r="C57" i="9" l="1"/>
  <c r="E9" i="7" s="1"/>
  <c r="E17" i="7" s="1"/>
  <c r="C9" i="7"/>
  <c r="C17" i="7" s="1"/>
</calcChain>
</file>

<file path=xl/sharedStrings.xml><?xml version="1.0" encoding="utf-8"?>
<sst xmlns="http://schemas.openxmlformats.org/spreadsheetml/2006/main" count="195" uniqueCount="126">
  <si>
    <t>KAJAANIN JUDOKERHO RY</t>
  </si>
  <si>
    <t>KOHDE</t>
  </si>
  <si>
    <t>HUOMIO</t>
  </si>
  <si>
    <t>1.1 Kokoukset</t>
  </si>
  <si>
    <t>TULO €</t>
  </si>
  <si>
    <t>MENO €</t>
  </si>
  <si>
    <t>Kausimaksut</t>
  </si>
  <si>
    <t>Jäsenmaksu</t>
  </si>
  <si>
    <t>Lapset ja nuoret</t>
  </si>
  <si>
    <t>Aikuiset</t>
  </si>
  <si>
    <t>Yhteensä</t>
  </si>
  <si>
    <t>Netto</t>
  </si>
  <si>
    <t>Kilpailumaksut</t>
  </si>
  <si>
    <t>Valmentaja, ohjaaja</t>
  </si>
  <si>
    <t>3. Kilpailut  ja leirit</t>
  </si>
  <si>
    <t xml:space="preserve">3.1 Kilpailut </t>
  </si>
  <si>
    <t>3.2 Leirit</t>
  </si>
  <si>
    <t>Leirimaksut</t>
  </si>
  <si>
    <t>4. Koulutukset</t>
  </si>
  <si>
    <t>TULOT</t>
  </si>
  <si>
    <t>MENOT</t>
  </si>
  <si>
    <t>Kevätkokous</t>
  </si>
  <si>
    <t>Hallituksen kokoukset</t>
  </si>
  <si>
    <t xml:space="preserve">1.2 Jäsenhallinta </t>
  </si>
  <si>
    <t>Kaupungin yleisavustus</t>
  </si>
  <si>
    <t>Talkootoiminta</t>
  </si>
  <si>
    <t>Pankkikulut</t>
  </si>
  <si>
    <t>Yhteenveto</t>
  </si>
  <si>
    <t>1.4 Viestintä</t>
  </si>
  <si>
    <t>1.6 Investoinnit</t>
  </si>
  <si>
    <t>Judoliiton yleiskokoukset</t>
  </si>
  <si>
    <t>Kurssi-ilmoitukset</t>
  </si>
  <si>
    <t>Postituskulut</t>
  </si>
  <si>
    <t>NETTO €</t>
  </si>
  <si>
    <t>5. Graduoinnit</t>
  </si>
  <si>
    <t xml:space="preserve"> </t>
  </si>
  <si>
    <t xml:space="preserve">2.3 Jatkokurssit </t>
  </si>
  <si>
    <t>1. Hallinto</t>
  </si>
  <si>
    <t>2. Harjoitusryhmät</t>
  </si>
  <si>
    <t>3. Kilpailut ja leirit</t>
  </si>
  <si>
    <t>6. Graduoinnit</t>
  </si>
  <si>
    <t>1. HALLINTO</t>
  </si>
  <si>
    <t>2. HARJOITUSYHMÄT</t>
  </si>
  <si>
    <t>2.2 Peruskurssit</t>
  </si>
  <si>
    <t xml:space="preserve">1.7 Markkinointi </t>
  </si>
  <si>
    <t>1.8 Muut</t>
  </si>
  <si>
    <t>Kainuun Liikunta jäsenmaksu</t>
  </si>
  <si>
    <t>5.1 Kurssi- ja seuragraduoinnit</t>
  </si>
  <si>
    <t>2 osallistujaa</t>
  </si>
  <si>
    <t>Jäsenlaskutus</t>
  </si>
  <si>
    <t>Matkakustannukset</t>
  </si>
  <si>
    <t>Kirjanpito, rahastonhoito</t>
  </si>
  <si>
    <t>Vakuutukset</t>
  </si>
  <si>
    <t>Kahvakuula-ryhmä</t>
  </si>
  <si>
    <t>5.2. Liittograduoinnit</t>
  </si>
  <si>
    <t>Esite- ja mainosmateriaali</t>
  </si>
  <si>
    <t>sis. rekisteröinti SJuL:n ja vyön</t>
  </si>
  <si>
    <t xml:space="preserve">sis. rekisteröinti SJuL:n ja vyön </t>
  </si>
  <si>
    <t>3.3 Tuomaritoiminta</t>
  </si>
  <si>
    <t>1.5 Avustukset &amp; talkootoiminta</t>
  </si>
  <si>
    <t>Tulostin- ja toimistotarvikkeet</t>
  </si>
  <si>
    <t>Koulutusavustus</t>
  </si>
  <si>
    <t>1.3 Salitila</t>
  </si>
  <si>
    <t>Salitilan kunnostus ja ylläpito</t>
  </si>
  <si>
    <t>Judosalin vuokra</t>
  </si>
  <si>
    <t>Judosalin siivous</t>
  </si>
  <si>
    <t>Jatkokurssi I/II</t>
  </si>
  <si>
    <t>Graduointikoulutus</t>
  </si>
  <si>
    <t>sis. kisamaksut, matkat ja majoitus</t>
  </si>
  <si>
    <t>Kata-koulutukset</t>
  </si>
  <si>
    <t>1 dan (1 kpl)</t>
  </si>
  <si>
    <t>Tähtiseuraseminaari</t>
  </si>
  <si>
    <t>Jatkokurssi III</t>
  </si>
  <si>
    <t>Kilpajudoryhmä/ Jatkokurssi IV</t>
  </si>
  <si>
    <t>Naisten judoryhmä</t>
  </si>
  <si>
    <t>4.1 Ohjaaja- ja valmentaja koulutukset</t>
  </si>
  <si>
    <t>4.3 Kata-, graduointi- ja tuomarointikoulutukset</t>
  </si>
  <si>
    <t>4.5 Muut</t>
  </si>
  <si>
    <t xml:space="preserve">OOP -koulutus </t>
  </si>
  <si>
    <t>2.5 Soveltava judo</t>
  </si>
  <si>
    <t>2.6 Ohjaajat, seuratoimijat</t>
  </si>
  <si>
    <t>2.7 Muut harjoitusryhmät</t>
  </si>
  <si>
    <t>4 kyu (4 kpl)</t>
  </si>
  <si>
    <t>3 kyu (2 kpl)</t>
  </si>
  <si>
    <t>Judoliiton jäsenmaksu</t>
  </si>
  <si>
    <t>Jäsenmaksut</t>
  </si>
  <si>
    <t xml:space="preserve">2 ohjaajaa </t>
  </si>
  <si>
    <t>4.2 Tähtiseura / Judoliiton seuratoimija-koulutukset</t>
  </si>
  <si>
    <t>5 kyu (20 kpl)</t>
  </si>
  <si>
    <t>Muksujudo (5–6 v.)</t>
  </si>
  <si>
    <t>Judokerhon edustajat osallistuvat etänä</t>
  </si>
  <si>
    <t>8 judokaa</t>
  </si>
  <si>
    <t>sis. majoitus ja matkakulut</t>
  </si>
  <si>
    <t>Sis. majoitus ja matkakulut</t>
  </si>
  <si>
    <t>10 osallistujaa</t>
  </si>
  <si>
    <t>Graduointimaksu 60 €</t>
  </si>
  <si>
    <t xml:space="preserve">Seuran tuki kansallisissa tai kv-kisoissa </t>
  </si>
  <si>
    <t xml:space="preserve">Sovelletun kamppailun ohjaajakoulutus </t>
  </si>
  <si>
    <t>2-3 osallistujaa/kerta</t>
  </si>
  <si>
    <t>Judoliiton Seuratoimijapäivät</t>
  </si>
  <si>
    <t>Judon perusteet- koulutus</t>
  </si>
  <si>
    <t>Fitjudo</t>
  </si>
  <si>
    <t>Stipendit, muistamiset, palkinnot</t>
  </si>
  <si>
    <t>Toiminnan tukijat (sponsorit)</t>
  </si>
  <si>
    <t>1 kyu (2 kpl)</t>
  </si>
  <si>
    <t>TULO- JA MENOARVIO 2024</t>
  </si>
  <si>
    <t>TULOT K2024 €</t>
  </si>
  <si>
    <t>TULOT S2024 €</t>
  </si>
  <si>
    <t>100 € kausimaksu</t>
  </si>
  <si>
    <t xml:space="preserve">2.1 Muksujudo </t>
  </si>
  <si>
    <t>130 € kausimaksu</t>
  </si>
  <si>
    <t>110 € kausimaksu</t>
  </si>
  <si>
    <t>70 € kausimaksu</t>
  </si>
  <si>
    <t>Syyskokous ja yhteistreenit</t>
  </si>
  <si>
    <t>Nettisivut (Sporttisaitti ja Yhdistysavain)</t>
  </si>
  <si>
    <t>2 kyu (1 kpl)</t>
  </si>
  <si>
    <t>2 judokaa</t>
  </si>
  <si>
    <t>Kamppailulajien seurawebinaarit</t>
  </si>
  <si>
    <t>Vuoden 2024 aikana tatamin ja alustan uusiminen</t>
  </si>
  <si>
    <t>Domain ja nettisivujen käyttömaksu 2024</t>
  </si>
  <si>
    <t xml:space="preserve">judotuomareina toimiville. </t>
  </si>
  <si>
    <t xml:space="preserve">Kajaanin Judokerho </t>
  </si>
  <si>
    <t>Harjoitteluvälineet</t>
  </si>
  <si>
    <t>2.4 Aikuisten kuntojudo ja FitJudo</t>
  </si>
  <si>
    <t xml:space="preserve">sis. Judopassin, rekisteröinti SJuL:n ja vyön </t>
  </si>
  <si>
    <t>Hyväksytty sääntömääräisessä syyskokouksessa   9.12.2023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</si>
</sst>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sz val="8"/>
      <name val="Calibri"/>
      <family val="2"/>
    </font>
    <font>
      <sz val="8"/>
      <name val="Calibri"/>
      <family val="2"/>
    </font>
    <font>
      <sz val="11"/>
      <name val="Open Sans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8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8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i/>
      <sz val="18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5" fillId="0" borderId="0" xfId="0" applyFont="1"/>
    <xf numFmtId="0" fontId="16" fillId="3" borderId="2" xfId="0" applyFont="1" applyFill="1" applyBorder="1" applyAlignment="1">
      <alignment horizontal="left"/>
    </xf>
    <xf numFmtId="0" fontId="16" fillId="4" borderId="3" xfId="0" applyFont="1" applyFill="1" applyBorder="1" applyAlignment="1">
      <alignment horizontal="left"/>
    </xf>
    <xf numFmtId="0" fontId="15" fillId="4" borderId="7" xfId="0" applyFont="1" applyFill="1" applyBorder="1"/>
    <xf numFmtId="0" fontId="15" fillId="3" borderId="8" xfId="0" applyFont="1" applyFill="1" applyBorder="1" applyAlignment="1">
      <alignment horizontal="left"/>
    </xf>
    <xf numFmtId="0" fontId="15" fillId="4" borderId="9" xfId="0" applyFont="1" applyFill="1" applyBorder="1" applyAlignment="1">
      <alignment horizontal="left"/>
    </xf>
    <xf numFmtId="0" fontId="15" fillId="2" borderId="10" xfId="0" applyFont="1" applyFill="1" applyBorder="1"/>
    <xf numFmtId="0" fontId="16" fillId="3" borderId="8" xfId="0" applyFont="1" applyFill="1" applyBorder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left"/>
    </xf>
    <xf numFmtId="0" fontId="19" fillId="3" borderId="2" xfId="0" applyFont="1" applyFill="1" applyBorder="1" applyAlignment="1">
      <alignment horizontal="left"/>
    </xf>
    <xf numFmtId="0" fontId="19" fillId="4" borderId="3" xfId="0" applyFont="1" applyFill="1" applyBorder="1" applyAlignment="1">
      <alignment horizontal="left"/>
    </xf>
    <xf numFmtId="0" fontId="19" fillId="2" borderId="4" xfId="0" applyFont="1" applyFill="1" applyBorder="1"/>
    <xf numFmtId="0" fontId="19" fillId="4" borderId="5" xfId="0" applyFont="1" applyFill="1" applyBorder="1"/>
    <xf numFmtId="0" fontId="19" fillId="4" borderId="7" xfId="0" applyFont="1" applyFill="1" applyBorder="1"/>
    <xf numFmtId="0" fontId="19" fillId="3" borderId="8" xfId="0" applyFont="1" applyFill="1" applyBorder="1" applyAlignment="1">
      <alignment horizontal="left"/>
    </xf>
    <xf numFmtId="0" fontId="19" fillId="4" borderId="9" xfId="0" applyFont="1" applyFill="1" applyBorder="1" applyAlignment="1">
      <alignment horizontal="left"/>
    </xf>
    <xf numFmtId="0" fontId="19" fillId="2" borderId="10" xfId="0" applyFont="1" applyFill="1" applyBorder="1"/>
    <xf numFmtId="0" fontId="21" fillId="2" borderId="4" xfId="0" applyFont="1" applyFill="1" applyBorder="1"/>
    <xf numFmtId="0" fontId="21" fillId="4" borderId="6" xfId="0" applyFont="1" applyFill="1" applyBorder="1"/>
    <xf numFmtId="0" fontId="20" fillId="4" borderId="19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left"/>
    </xf>
    <xf numFmtId="0" fontId="23" fillId="0" borderId="0" xfId="0" applyFont="1" applyAlignment="1">
      <alignment horizontal="left"/>
    </xf>
    <xf numFmtId="0" fontId="18" fillId="4" borderId="23" xfId="0" applyFont="1" applyFill="1" applyBorder="1" applyAlignment="1">
      <alignment horizontal="right"/>
    </xf>
    <xf numFmtId="0" fontId="18" fillId="3" borderId="24" xfId="0" applyFont="1" applyFill="1" applyBorder="1" applyAlignment="1">
      <alignment horizontal="left"/>
    </xf>
    <xf numFmtId="0" fontId="18" fillId="4" borderId="25" xfId="0" applyFont="1" applyFill="1" applyBorder="1" applyAlignment="1">
      <alignment horizontal="left"/>
    </xf>
    <xf numFmtId="0" fontId="15" fillId="3" borderId="20" xfId="0" applyFont="1" applyFill="1" applyBorder="1" applyAlignment="1">
      <alignment horizontal="left"/>
    </xf>
    <xf numFmtId="0" fontId="15" fillId="4" borderId="21" xfId="0" applyFont="1" applyFill="1" applyBorder="1" applyAlignment="1">
      <alignment horizontal="left"/>
    </xf>
    <xf numFmtId="0" fontId="15" fillId="2" borderId="22" xfId="0" applyFont="1" applyFill="1" applyBorder="1"/>
    <xf numFmtId="0" fontId="15" fillId="2" borderId="28" xfId="0" applyFont="1" applyFill="1" applyBorder="1"/>
    <xf numFmtId="0" fontId="20" fillId="3" borderId="24" xfId="0" applyFont="1" applyFill="1" applyBorder="1" applyAlignment="1">
      <alignment horizontal="left"/>
    </xf>
    <xf numFmtId="0" fontId="20" fillId="4" borderId="25" xfId="0" applyFont="1" applyFill="1" applyBorder="1" applyAlignment="1">
      <alignment horizontal="left"/>
    </xf>
    <xf numFmtId="0" fontId="17" fillId="2" borderId="28" xfId="0" applyFont="1" applyFill="1" applyBorder="1" applyAlignment="1">
      <alignment horizontal="left"/>
    </xf>
    <xf numFmtId="0" fontId="16" fillId="0" borderId="29" xfId="0" applyFont="1" applyBorder="1" applyAlignment="1">
      <alignment horizontal="right"/>
    </xf>
    <xf numFmtId="0" fontId="17" fillId="0" borderId="22" xfId="0" applyFont="1" applyBorder="1"/>
    <xf numFmtId="0" fontId="21" fillId="4" borderId="5" xfId="0" applyFont="1" applyFill="1" applyBorder="1" applyAlignment="1">
      <alignment horizontal="left"/>
    </xf>
    <xf numFmtId="0" fontId="21" fillId="4" borderId="5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4" fillId="4" borderId="3" xfId="0" applyFont="1" applyFill="1" applyBorder="1" applyAlignment="1">
      <alignment horizontal="left"/>
    </xf>
    <xf numFmtId="0" fontId="20" fillId="3" borderId="19" xfId="0" applyFont="1" applyFill="1" applyBorder="1" applyAlignment="1">
      <alignment horizontal="center"/>
    </xf>
    <xf numFmtId="0" fontId="15" fillId="3" borderId="19" xfId="0" applyFont="1" applyFill="1" applyBorder="1" applyAlignment="1">
      <alignment horizontal="left"/>
    </xf>
    <xf numFmtId="0" fontId="15" fillId="4" borderId="31" xfId="0" applyFont="1" applyFill="1" applyBorder="1" applyAlignment="1">
      <alignment horizontal="left"/>
    </xf>
    <xf numFmtId="0" fontId="15" fillId="2" borderId="31" xfId="0" applyFont="1" applyFill="1" applyBorder="1"/>
    <xf numFmtId="0" fontId="15" fillId="3" borderId="24" xfId="0" applyFont="1" applyFill="1" applyBorder="1" applyAlignment="1">
      <alignment horizontal="left"/>
    </xf>
    <xf numFmtId="0" fontId="15" fillId="4" borderId="25" xfId="0" applyFont="1" applyFill="1" applyBorder="1" applyAlignment="1">
      <alignment horizontal="left"/>
    </xf>
    <xf numFmtId="0" fontId="16" fillId="0" borderId="32" xfId="0" applyFont="1" applyBorder="1" applyAlignment="1">
      <alignment horizontal="left"/>
    </xf>
    <xf numFmtId="0" fontId="16" fillId="0" borderId="18" xfId="0" applyFont="1" applyBorder="1" applyAlignment="1">
      <alignment horizontal="left"/>
    </xf>
    <xf numFmtId="0" fontId="16" fillId="0" borderId="33" xfId="0" applyFont="1" applyBorder="1"/>
    <xf numFmtId="0" fontId="16" fillId="0" borderId="16" xfId="0" applyFont="1" applyBorder="1"/>
    <xf numFmtId="0" fontId="25" fillId="4" borderId="19" xfId="0" applyFont="1" applyFill="1" applyBorder="1" applyAlignment="1">
      <alignment horizontal="center"/>
    </xf>
    <xf numFmtId="0" fontId="25" fillId="3" borderId="20" xfId="0" applyFont="1" applyFill="1" applyBorder="1" applyAlignment="1">
      <alignment horizontal="center"/>
    </xf>
    <xf numFmtId="0" fontId="25" fillId="4" borderId="21" xfId="0" applyFont="1" applyFill="1" applyBorder="1" applyAlignment="1">
      <alignment horizontal="center"/>
    </xf>
    <xf numFmtId="0" fontId="25" fillId="2" borderId="22" xfId="0" applyFont="1" applyFill="1" applyBorder="1"/>
    <xf numFmtId="0" fontId="25" fillId="4" borderId="30" xfId="0" applyFont="1" applyFill="1" applyBorder="1" applyAlignment="1">
      <alignment horizontal="center"/>
    </xf>
    <xf numFmtId="0" fontId="25" fillId="3" borderId="20" xfId="0" applyFont="1" applyFill="1" applyBorder="1" applyAlignment="1">
      <alignment horizontal="left"/>
    </xf>
    <xf numFmtId="0" fontId="25" fillId="4" borderId="21" xfId="0" applyFont="1" applyFill="1" applyBorder="1" applyAlignment="1">
      <alignment horizontal="left"/>
    </xf>
    <xf numFmtId="0" fontId="26" fillId="2" borderId="22" xfId="0" applyFont="1" applyFill="1" applyBorder="1"/>
    <xf numFmtId="0" fontId="25" fillId="4" borderId="6" xfId="0" applyFont="1" applyFill="1" applyBorder="1"/>
    <xf numFmtId="0" fontId="25" fillId="3" borderId="26" xfId="0" applyFont="1" applyFill="1" applyBorder="1" applyAlignment="1">
      <alignment horizontal="left"/>
    </xf>
    <xf numFmtId="0" fontId="25" fillId="4" borderId="27" xfId="0" applyFont="1" applyFill="1" applyBorder="1" applyAlignment="1">
      <alignment horizontal="left"/>
    </xf>
    <xf numFmtId="0" fontId="25" fillId="2" borderId="1" xfId="0" applyFont="1" applyFill="1" applyBorder="1" applyAlignment="1">
      <alignment horizontal="left"/>
    </xf>
    <xf numFmtId="0" fontId="25" fillId="4" borderId="5" xfId="0" applyFont="1" applyFill="1" applyBorder="1" applyAlignment="1">
      <alignment horizontal="left"/>
    </xf>
    <xf numFmtId="0" fontId="25" fillId="3" borderId="2" xfId="0" applyFont="1" applyFill="1" applyBorder="1" applyAlignment="1">
      <alignment horizontal="left"/>
    </xf>
    <xf numFmtId="0" fontId="25" fillId="4" borderId="3" xfId="0" applyFont="1" applyFill="1" applyBorder="1" applyAlignment="1">
      <alignment horizontal="left"/>
    </xf>
    <xf numFmtId="0" fontId="26" fillId="2" borderId="4" xfId="0" applyFont="1" applyFill="1" applyBorder="1"/>
    <xf numFmtId="0" fontId="25" fillId="2" borderId="4" xfId="0" applyFont="1" applyFill="1" applyBorder="1" applyAlignment="1">
      <alignment horizontal="left"/>
    </xf>
    <xf numFmtId="0" fontId="26" fillId="4" borderId="5" xfId="0" applyFont="1" applyFill="1" applyBorder="1" applyAlignment="1">
      <alignment horizontal="left"/>
    </xf>
    <xf numFmtId="0" fontId="26" fillId="2" borderId="4" xfId="0" applyFont="1" applyFill="1" applyBorder="1" applyAlignment="1">
      <alignment horizontal="left"/>
    </xf>
    <xf numFmtId="0" fontId="25" fillId="4" borderId="6" xfId="0" applyFont="1" applyFill="1" applyBorder="1" applyAlignment="1">
      <alignment horizontal="left"/>
    </xf>
    <xf numFmtId="0" fontId="26" fillId="4" borderId="6" xfId="0" applyFont="1" applyFill="1" applyBorder="1" applyAlignment="1">
      <alignment horizontal="left"/>
    </xf>
    <xf numFmtId="0" fontId="27" fillId="4" borderId="11" xfId="0" applyFont="1" applyFill="1" applyBorder="1" applyAlignment="1">
      <alignment horizontal="right"/>
    </xf>
    <xf numFmtId="0" fontId="25" fillId="3" borderId="16" xfId="0" applyFont="1" applyFill="1" applyBorder="1" applyAlignment="1">
      <alignment horizontal="center"/>
    </xf>
    <xf numFmtId="0" fontId="25" fillId="4" borderId="17" xfId="0" applyFont="1" applyFill="1" applyBorder="1" applyAlignment="1">
      <alignment horizontal="center"/>
    </xf>
    <xf numFmtId="0" fontId="25" fillId="2" borderId="18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left"/>
    </xf>
    <xf numFmtId="0" fontId="21" fillId="0" borderId="6" xfId="0" applyFont="1" applyBorder="1"/>
    <xf numFmtId="0" fontId="19" fillId="0" borderId="5" xfId="0" applyFont="1" applyBorder="1" applyAlignment="1">
      <alignment horizontal="left"/>
    </xf>
    <xf numFmtId="0" fontId="19" fillId="0" borderId="5" xfId="0" applyFont="1" applyBorder="1"/>
    <xf numFmtId="0" fontId="19" fillId="0" borderId="6" xfId="0" applyFont="1" applyBorder="1"/>
    <xf numFmtId="0" fontId="24" fillId="0" borderId="6" xfId="0" applyFont="1" applyBorder="1" applyAlignment="1">
      <alignment horizontal="left"/>
    </xf>
    <xf numFmtId="0" fontId="24" fillId="0" borderId="5" xfId="0" applyFont="1" applyBorder="1" applyAlignment="1">
      <alignment horizontal="left"/>
    </xf>
    <xf numFmtId="0" fontId="24" fillId="0" borderId="7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9" fillId="0" borderId="11" xfId="0" applyFont="1" applyBorder="1"/>
    <xf numFmtId="0" fontId="19" fillId="0" borderId="19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19" fillId="0" borderId="31" xfId="0" applyFont="1" applyBorder="1"/>
    <xf numFmtId="0" fontId="19" fillId="0" borderId="12" xfId="0" applyFont="1" applyBorder="1"/>
    <xf numFmtId="0" fontId="15" fillId="0" borderId="12" xfId="0" applyFont="1" applyBorder="1"/>
    <xf numFmtId="0" fontId="19" fillId="0" borderId="13" xfId="0" applyFont="1" applyBorder="1"/>
    <xf numFmtId="0" fontId="15" fillId="0" borderId="13" xfId="0" applyFont="1" applyBorder="1"/>
    <xf numFmtId="0" fontId="19" fillId="0" borderId="14" xfId="0" applyFont="1" applyBorder="1"/>
    <xf numFmtId="0" fontId="17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4" fillId="2" borderId="12" xfId="0" applyFont="1" applyFill="1" applyBorder="1"/>
    <xf numFmtId="0" fontId="4" fillId="2" borderId="13" xfId="0" applyFont="1" applyFill="1" applyBorder="1"/>
    <xf numFmtId="0" fontId="24" fillId="3" borderId="26" xfId="0" applyFont="1" applyFill="1" applyBorder="1" applyAlignment="1">
      <alignment horizontal="left"/>
    </xf>
    <xf numFmtId="0" fontId="24" fillId="4" borderId="27" xfId="0" applyFont="1" applyFill="1" applyBorder="1" applyAlignment="1">
      <alignment horizontal="left"/>
    </xf>
    <xf numFmtId="0" fontId="19" fillId="2" borderId="1" xfId="0" applyFont="1" applyFill="1" applyBorder="1"/>
    <xf numFmtId="0" fontId="28" fillId="4" borderId="5" xfId="0" applyFont="1" applyFill="1" applyBorder="1" applyAlignment="1">
      <alignment horizontal="left"/>
    </xf>
    <xf numFmtId="0" fontId="28" fillId="3" borderId="2" xfId="0" applyFont="1" applyFill="1" applyBorder="1" applyAlignment="1">
      <alignment horizontal="left"/>
    </xf>
    <xf numFmtId="0" fontId="28" fillId="4" borderId="3" xfId="0" applyFont="1" applyFill="1" applyBorder="1" applyAlignment="1">
      <alignment horizontal="left"/>
    </xf>
    <xf numFmtId="0" fontId="28" fillId="2" borderId="4" xfId="0" applyFont="1" applyFill="1" applyBorder="1"/>
    <xf numFmtId="0" fontId="28" fillId="4" borderId="5" xfId="0" applyFont="1" applyFill="1" applyBorder="1"/>
    <xf numFmtId="0" fontId="22" fillId="3" borderId="2" xfId="0" applyFont="1" applyFill="1" applyBorder="1" applyAlignment="1">
      <alignment horizontal="left"/>
    </xf>
    <xf numFmtId="0" fontId="22" fillId="4" borderId="3" xfId="0" applyFont="1" applyFill="1" applyBorder="1" applyAlignment="1">
      <alignment horizontal="left"/>
    </xf>
    <xf numFmtId="0" fontId="22" fillId="2" borderId="4" xfId="0" applyFont="1" applyFill="1" applyBorder="1"/>
    <xf numFmtId="0" fontId="22" fillId="4" borderId="5" xfId="0" applyFont="1" applyFill="1" applyBorder="1"/>
    <xf numFmtId="0" fontId="21" fillId="4" borderId="5" xfId="0" applyFont="1" applyFill="1" applyBorder="1"/>
    <xf numFmtId="0" fontId="28" fillId="4" borderId="7" xfId="0" applyFont="1" applyFill="1" applyBorder="1"/>
    <xf numFmtId="0" fontId="28" fillId="3" borderId="8" xfId="0" applyFont="1" applyFill="1" applyBorder="1" applyAlignment="1">
      <alignment horizontal="left"/>
    </xf>
    <xf numFmtId="0" fontId="28" fillId="4" borderId="9" xfId="0" applyFont="1" applyFill="1" applyBorder="1" applyAlignment="1">
      <alignment horizontal="left"/>
    </xf>
    <xf numFmtId="0" fontId="28" fillId="2" borderId="10" xfId="0" applyFont="1" applyFill="1" applyBorder="1"/>
    <xf numFmtId="0" fontId="21" fillId="4" borderId="7" xfId="0" applyFont="1" applyFill="1" applyBorder="1"/>
    <xf numFmtId="0" fontId="24" fillId="3" borderId="8" xfId="0" applyFont="1" applyFill="1" applyBorder="1" applyAlignment="1">
      <alignment horizontal="left"/>
    </xf>
    <xf numFmtId="0" fontId="24" fillId="4" borderId="9" xfId="0" applyFont="1" applyFill="1" applyBorder="1" applyAlignment="1">
      <alignment horizontal="left"/>
    </xf>
    <xf numFmtId="0" fontId="24" fillId="0" borderId="33" xfId="0" applyFont="1" applyBorder="1"/>
    <xf numFmtId="0" fontId="24" fillId="0" borderId="32" xfId="0" applyFont="1" applyBorder="1" applyAlignment="1">
      <alignment horizontal="left"/>
    </xf>
    <xf numFmtId="0" fontId="24" fillId="0" borderId="16" xfId="0" applyFont="1" applyBorder="1"/>
    <xf numFmtId="0" fontId="24" fillId="0" borderId="18" xfId="0" applyFont="1" applyBorder="1" applyAlignment="1">
      <alignment horizontal="left"/>
    </xf>
    <xf numFmtId="0" fontId="24" fillId="0" borderId="24" xfId="0" applyFont="1" applyBorder="1" applyAlignment="1">
      <alignment horizontal="right"/>
    </xf>
    <xf numFmtId="0" fontId="24" fillId="0" borderId="28" xfId="0" applyFont="1" applyBorder="1" applyAlignment="1">
      <alignment horizontal="right"/>
    </xf>
    <xf numFmtId="0" fontId="17" fillId="4" borderId="30" xfId="0" applyFont="1" applyFill="1" applyBorder="1" applyAlignment="1">
      <alignment horizontal="center"/>
    </xf>
    <xf numFmtId="0" fontId="17" fillId="4" borderId="19" xfId="0" applyFont="1" applyFill="1" applyBorder="1" applyAlignment="1">
      <alignment horizontal="center"/>
    </xf>
    <xf numFmtId="0" fontId="17" fillId="3" borderId="20" xfId="0" applyFont="1" applyFill="1" applyBorder="1" applyAlignment="1">
      <alignment horizontal="center"/>
    </xf>
    <xf numFmtId="0" fontId="17" fillId="4" borderId="21" xfId="0" applyFont="1" applyFill="1" applyBorder="1" applyAlignment="1">
      <alignment horizontal="center"/>
    </xf>
    <xf numFmtId="0" fontId="17" fillId="2" borderId="22" xfId="0" applyFont="1" applyFill="1" applyBorder="1"/>
    <xf numFmtId="0" fontId="17" fillId="0" borderId="19" xfId="0" applyFont="1" applyBorder="1" applyAlignment="1">
      <alignment horizontal="center"/>
    </xf>
    <xf numFmtId="0" fontId="17" fillId="0" borderId="19" xfId="0" applyFont="1" applyBorder="1" applyAlignment="1">
      <alignment horizontal="center" shrinkToFit="1"/>
    </xf>
    <xf numFmtId="0" fontId="17" fillId="0" borderId="31" xfId="0" applyFont="1" applyBorder="1"/>
    <xf numFmtId="0" fontId="17" fillId="0" borderId="30" xfId="0" applyFont="1" applyBorder="1" applyAlignment="1">
      <alignment horizontal="center"/>
    </xf>
    <xf numFmtId="0" fontId="19" fillId="0" borderId="34" xfId="0" applyFont="1" applyBorder="1"/>
    <xf numFmtId="0" fontId="30" fillId="0" borderId="6" xfId="0" applyFont="1" applyBorder="1"/>
    <xf numFmtId="0" fontId="31" fillId="0" borderId="5" xfId="0" applyFont="1" applyBorder="1" applyAlignment="1">
      <alignment horizontal="left"/>
    </xf>
    <xf numFmtId="0" fontId="28" fillId="0" borderId="12" xfId="0" applyFont="1" applyBorder="1"/>
    <xf numFmtId="0" fontId="28" fillId="0" borderId="5" xfId="0" applyFont="1" applyBorder="1" applyAlignment="1">
      <alignment horizontal="left"/>
    </xf>
    <xf numFmtId="0" fontId="31" fillId="0" borderId="6" xfId="0" applyFont="1" applyBorder="1" applyAlignment="1">
      <alignment horizontal="left"/>
    </xf>
    <xf numFmtId="0" fontId="32" fillId="0" borderId="5" xfId="0" applyFont="1" applyBorder="1" applyAlignment="1">
      <alignment horizontal="left"/>
    </xf>
    <xf numFmtId="0" fontId="28" fillId="0" borderId="5" xfId="0" applyFont="1" applyBorder="1"/>
    <xf numFmtId="0" fontId="28" fillId="0" borderId="6" xfId="0" applyFont="1" applyBorder="1"/>
    <xf numFmtId="0" fontId="31" fillId="0" borderId="6" xfId="0" applyFont="1" applyBorder="1"/>
    <xf numFmtId="0" fontId="32" fillId="0" borderId="7" xfId="0" applyFont="1" applyBorder="1" applyAlignment="1">
      <alignment horizontal="left"/>
    </xf>
    <xf numFmtId="0" fontId="28" fillId="0" borderId="13" xfId="0" applyFont="1" applyBorder="1"/>
    <xf numFmtId="0" fontId="28" fillId="0" borderId="7" xfId="0" applyFont="1" applyBorder="1"/>
    <xf numFmtId="0" fontId="28" fillId="0" borderId="7" xfId="0" applyFont="1" applyBorder="1" applyAlignment="1">
      <alignment horizontal="left"/>
    </xf>
    <xf numFmtId="0" fontId="31" fillId="0" borderId="7" xfId="0" applyFont="1" applyBorder="1"/>
    <xf numFmtId="0" fontId="31" fillId="0" borderId="7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24" fillId="0" borderId="23" xfId="0" applyFont="1" applyBorder="1" applyAlignment="1">
      <alignment horizontal="right"/>
    </xf>
    <xf numFmtId="0" fontId="24" fillId="0" borderId="24" xfId="0" applyFont="1" applyBorder="1" applyAlignment="1">
      <alignment horizontal="left"/>
    </xf>
    <xf numFmtId="0" fontId="24" fillId="0" borderId="19" xfId="0" applyFont="1" applyBorder="1" applyAlignment="1">
      <alignment horizontal="left"/>
    </xf>
    <xf numFmtId="0" fontId="21" fillId="0" borderId="38" xfId="0" applyFont="1" applyBorder="1" applyAlignment="1">
      <alignment horizontal="left"/>
    </xf>
    <xf numFmtId="0" fontId="24" fillId="0" borderId="35" xfId="0" applyFont="1" applyBorder="1"/>
    <xf numFmtId="0" fontId="21" fillId="0" borderId="15" xfId="0" applyFont="1" applyBorder="1" applyAlignment="1">
      <alignment horizontal="left"/>
    </xf>
    <xf numFmtId="0" fontId="24" fillId="0" borderId="36" xfId="0" applyFont="1" applyBorder="1"/>
    <xf numFmtId="0" fontId="21" fillId="0" borderId="5" xfId="0" applyFont="1" applyBorder="1" applyAlignment="1">
      <alignment horizontal="left"/>
    </xf>
    <xf numFmtId="0" fontId="33" fillId="0" borderId="37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17" fillId="3" borderId="19" xfId="0" applyFont="1" applyFill="1" applyBorder="1" applyAlignment="1">
      <alignment horizontal="center"/>
    </xf>
    <xf numFmtId="0" fontId="17" fillId="2" borderId="31" xfId="0" applyFont="1" applyFill="1" applyBorder="1"/>
    <xf numFmtId="0" fontId="17" fillId="4" borderId="30" xfId="0" applyFont="1" applyFill="1" applyBorder="1" applyAlignment="1">
      <alignment horizontal="left"/>
    </xf>
    <xf numFmtId="0" fontId="24" fillId="3" borderId="5" xfId="0" applyFont="1" applyFill="1" applyBorder="1" applyAlignment="1">
      <alignment horizontal="left"/>
    </xf>
    <xf numFmtId="0" fontId="24" fillId="4" borderId="12" xfId="0" applyFont="1" applyFill="1" applyBorder="1" applyAlignment="1">
      <alignment horizontal="left"/>
    </xf>
    <xf numFmtId="0" fontId="19" fillId="2" borderId="12" xfId="0" applyFont="1" applyFill="1" applyBorder="1"/>
    <xf numFmtId="0" fontId="28" fillId="3" borderId="5" xfId="0" applyFont="1" applyFill="1" applyBorder="1" applyAlignment="1">
      <alignment horizontal="left"/>
    </xf>
    <xf numFmtId="3" fontId="28" fillId="4" borderId="12" xfId="0" applyNumberFormat="1" applyFont="1" applyFill="1" applyBorder="1" applyAlignment="1">
      <alignment horizontal="left"/>
    </xf>
    <xf numFmtId="0" fontId="28" fillId="4" borderId="12" xfId="0" applyFont="1" applyFill="1" applyBorder="1" applyAlignment="1">
      <alignment horizontal="left"/>
    </xf>
    <xf numFmtId="0" fontId="28" fillId="4" borderId="6" xfId="0" applyFont="1" applyFill="1" applyBorder="1"/>
    <xf numFmtId="0" fontId="30" fillId="4" borderId="6" xfId="0" applyFont="1" applyFill="1" applyBorder="1" applyAlignment="1">
      <alignment horizontal="left"/>
    </xf>
    <xf numFmtId="0" fontId="31" fillId="3" borderId="5" xfId="0" applyFont="1" applyFill="1" applyBorder="1" applyAlignment="1">
      <alignment horizontal="left"/>
    </xf>
    <xf numFmtId="0" fontId="31" fillId="4" borderId="12" xfId="0" applyFont="1" applyFill="1" applyBorder="1" applyAlignment="1">
      <alignment horizontal="left"/>
    </xf>
    <xf numFmtId="0" fontId="24" fillId="3" borderId="7" xfId="0" applyFont="1" applyFill="1" applyBorder="1" applyAlignment="1">
      <alignment horizontal="left"/>
    </xf>
    <xf numFmtId="0" fontId="24" fillId="4" borderId="13" xfId="0" applyFont="1" applyFill="1" applyBorder="1" applyAlignment="1">
      <alignment horizontal="left"/>
    </xf>
    <xf numFmtId="0" fontId="28" fillId="3" borderId="7" xfId="0" applyFont="1" applyFill="1" applyBorder="1" applyAlignment="1">
      <alignment horizontal="left"/>
    </xf>
    <xf numFmtId="0" fontId="28" fillId="4" borderId="13" xfId="0" applyFont="1" applyFill="1" applyBorder="1" applyAlignment="1">
      <alignment horizontal="left"/>
    </xf>
    <xf numFmtId="0" fontId="16" fillId="4" borderId="11" xfId="0" applyFont="1" applyFill="1" applyBorder="1" applyAlignment="1">
      <alignment horizontal="right"/>
    </xf>
    <xf numFmtId="0" fontId="17" fillId="3" borderId="11" xfId="0" applyFont="1" applyFill="1" applyBorder="1" applyAlignment="1">
      <alignment horizontal="left"/>
    </xf>
    <xf numFmtId="0" fontId="17" fillId="4" borderId="14" xfId="0" applyFont="1" applyFill="1" applyBorder="1" applyAlignment="1">
      <alignment horizontal="left"/>
    </xf>
    <xf numFmtId="0" fontId="15" fillId="2" borderId="14" xfId="0" applyFont="1" applyFill="1" applyBorder="1"/>
    <xf numFmtId="0" fontId="17" fillId="4" borderId="29" xfId="0" applyFont="1" applyFill="1" applyBorder="1" applyAlignment="1">
      <alignment horizontal="left"/>
    </xf>
    <xf numFmtId="0" fontId="19" fillId="2" borderId="4" xfId="0" applyFont="1" applyFill="1" applyBorder="1" applyAlignment="1">
      <alignment horizontal="left"/>
    </xf>
    <xf numFmtId="0" fontId="28" fillId="4" borderId="6" xfId="0" applyFont="1" applyFill="1" applyBorder="1" applyAlignment="1">
      <alignment horizontal="left"/>
    </xf>
    <xf numFmtId="0" fontId="30" fillId="4" borderId="5" xfId="0" applyFont="1" applyFill="1" applyBorder="1" applyAlignment="1">
      <alignment horizontal="left"/>
    </xf>
    <xf numFmtId="0" fontId="31" fillId="3" borderId="2" xfId="0" applyFont="1" applyFill="1" applyBorder="1" applyAlignment="1">
      <alignment horizontal="left"/>
    </xf>
    <xf numFmtId="0" fontId="31" fillId="4" borderId="3" xfId="0" applyFont="1" applyFill="1" applyBorder="1" applyAlignment="1">
      <alignment horizontal="left"/>
    </xf>
    <xf numFmtId="0" fontId="30" fillId="4" borderId="7" xfId="0" applyFont="1" applyFill="1" applyBorder="1" applyAlignment="1">
      <alignment horizontal="left"/>
    </xf>
    <xf numFmtId="0" fontId="31" fillId="3" borderId="8" xfId="0" applyFont="1" applyFill="1" applyBorder="1" applyAlignment="1">
      <alignment horizontal="left"/>
    </xf>
    <xf numFmtId="0" fontId="31" fillId="4" borderId="9" xfId="0" applyFont="1" applyFill="1" applyBorder="1" applyAlignment="1">
      <alignment horizontal="left"/>
    </xf>
    <xf numFmtId="0" fontId="28" fillId="2" borderId="10" xfId="0" applyFont="1" applyFill="1" applyBorder="1" applyAlignment="1">
      <alignment horizontal="left"/>
    </xf>
    <xf numFmtId="0" fontId="28" fillId="4" borderId="7" xfId="0" applyFont="1" applyFill="1" applyBorder="1" applyAlignment="1">
      <alignment horizontal="left"/>
    </xf>
    <xf numFmtId="0" fontId="31" fillId="4" borderId="11" xfId="0" applyFont="1" applyFill="1" applyBorder="1" applyAlignment="1">
      <alignment horizontal="right"/>
    </xf>
    <xf numFmtId="0" fontId="30" fillId="3" borderId="16" xfId="0" applyFont="1" applyFill="1" applyBorder="1" applyAlignment="1">
      <alignment horizontal="left"/>
    </xf>
    <xf numFmtId="0" fontId="30" fillId="4" borderId="17" xfId="0" applyFont="1" applyFill="1" applyBorder="1" applyAlignment="1">
      <alignment horizontal="left"/>
    </xf>
    <xf numFmtId="0" fontId="30" fillId="2" borderId="18" xfId="0" applyFont="1" applyFill="1" applyBorder="1" applyAlignment="1">
      <alignment horizontal="left"/>
    </xf>
    <xf numFmtId="0" fontId="34" fillId="0" borderId="0" xfId="0" applyFont="1"/>
    <xf numFmtId="0" fontId="24" fillId="0" borderId="29" xfId="0" applyFont="1" applyBorder="1" applyAlignment="1">
      <alignment horizontal="right"/>
    </xf>
    <xf numFmtId="0" fontId="24" fillId="0" borderId="22" xfId="0" applyFont="1" applyBorder="1"/>
    <xf numFmtId="0" fontId="21" fillId="4" borderId="15" xfId="0" applyFont="1" applyFill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21" fillId="4" borderId="3" xfId="0" applyFont="1" applyFill="1" applyBorder="1" applyAlignment="1">
      <alignment horizontal="left"/>
    </xf>
    <xf numFmtId="0" fontId="30" fillId="4" borderId="5" xfId="0" applyFont="1" applyFill="1" applyBorder="1" applyAlignment="1">
      <alignment horizontal="center"/>
    </xf>
    <xf numFmtId="0" fontId="30" fillId="4" borderId="6" xfId="0" applyFont="1" applyFill="1" applyBorder="1" applyAlignment="1">
      <alignment horizontal="center"/>
    </xf>
    <xf numFmtId="0" fontId="24" fillId="0" borderId="28" xfId="0" applyFont="1" applyBorder="1"/>
    <xf numFmtId="0" fontId="29" fillId="0" borderId="0" xfId="0" applyFont="1" applyAlignment="1">
      <alignment horizontal="center"/>
    </xf>
    <xf numFmtId="0" fontId="5" fillId="0" borderId="0" xfId="0" applyFont="1" applyAlignment="1">
      <alignment horizontal="center" shrinkToFit="1"/>
    </xf>
    <xf numFmtId="0" fontId="14" fillId="0" borderId="0" xfId="0" applyFont="1" applyAlignment="1">
      <alignment horizontal="left"/>
    </xf>
  </cellXfs>
  <cellStyles count="1">
    <cellStyle name="Normaali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660400</xdr:colOff>
      <xdr:row>4</xdr:row>
      <xdr:rowOff>127000</xdr:rowOff>
    </xdr:from>
    <xdr:to>
      <xdr:col>5</xdr:col>
      <xdr:colOff>419100</xdr:colOff>
      <xdr:row>26</xdr:row>
      <xdr:rowOff>152400</xdr:rowOff>
    </xdr:to>
    <xdr:pic>
      <xdr:nvPicPr>
        <xdr:cNvPr id="1200" name="Kuva 1">
          <a:extLst>
            <a:ext uri="{FF2B5EF4-FFF2-40B4-BE49-F238E27FC236}">
              <a16:creationId xmlns:a16="http://schemas.microsoft.com/office/drawing/2014/main" id="{15E9D83F-EF12-DB6C-5F7E-CDF4E301D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1900" y="939800"/>
          <a:ext cx="3060700" cy="455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F30"/>
  <sheetViews>
    <sheetView tabSelected="1" topLeftCell="A22" zoomScale="148" zoomScaleNormal="148" workbookViewId="0">
      <selection activeCell="B31" sqref="B31"/>
    </sheetView>
  </sheetViews>
  <sheetFormatPr baseColWidth="10" defaultRowHeight="16" x14ac:dyDescent="0.2"/>
  <cols>
    <col min="1" max="1" width="24.1640625" customWidth="1"/>
  </cols>
  <sheetData>
    <row r="7" spans="1:2" ht="21" x14ac:dyDescent="0.25">
      <c r="A7" t="s">
        <v>35</v>
      </c>
      <c r="B7" s="32"/>
    </row>
    <row r="28" spans="2:6" ht="45" customHeight="1" x14ac:dyDescent="0.35">
      <c r="B28" s="215" t="s">
        <v>105</v>
      </c>
      <c r="C28" s="215"/>
      <c r="D28" s="215"/>
      <c r="E28" s="215"/>
      <c r="F28" s="215"/>
    </row>
    <row r="30" spans="2:6" x14ac:dyDescent="0.2">
      <c r="B30" s="216" t="s">
        <v>125</v>
      </c>
      <c r="C30" s="216"/>
      <c r="D30" s="216"/>
      <c r="E30" s="216"/>
      <c r="F30" s="216"/>
    </row>
  </sheetData>
  <mergeCells count="2">
    <mergeCell ref="B28:F28"/>
    <mergeCell ref="B30:F30"/>
  </mergeCells>
  <phoneticPr fontId="2" type="noConversion"/>
  <pageMargins left="0.75" right="0.75" top="1" bottom="1" header="0.5" footer="0.5"/>
  <pageSetup paperSize="9" orientation="portrait" horizontalDpi="4294967292" verticalDpi="429496729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48"/>
  <sheetViews>
    <sheetView topLeftCell="B9" zoomScaleNormal="100" workbookViewId="0">
      <selection activeCell="B2" sqref="B2:E48"/>
    </sheetView>
  </sheetViews>
  <sheetFormatPr baseColWidth="10" defaultColWidth="11" defaultRowHeight="16" x14ac:dyDescent="0.2"/>
  <cols>
    <col min="1" max="1" width="2.33203125" customWidth="1"/>
    <col min="2" max="2" width="32.83203125" customWidth="1"/>
    <col min="3" max="3" width="11" style="2"/>
    <col min="4" max="4" width="14.1640625" style="1" bestFit="1" customWidth="1"/>
    <col min="5" max="5" width="41.1640625" customWidth="1"/>
  </cols>
  <sheetData>
    <row r="1" spans="2:5" ht="24" x14ac:dyDescent="0.3">
      <c r="B1" s="3"/>
      <c r="C1" s="4"/>
    </row>
    <row r="2" spans="2:5" ht="24" x14ac:dyDescent="0.3">
      <c r="B2" s="8" t="s">
        <v>0</v>
      </c>
      <c r="C2" s="8"/>
      <c r="D2" s="5"/>
    </row>
    <row r="3" spans="2:5" ht="22" thickBot="1" x14ac:dyDescent="0.3">
      <c r="B3" s="9" t="s">
        <v>105</v>
      </c>
      <c r="C3" s="9"/>
    </row>
    <row r="4" spans="2:5" ht="20" thickBot="1" x14ac:dyDescent="0.3">
      <c r="B4" s="135" t="s">
        <v>1</v>
      </c>
      <c r="C4" s="136" t="s">
        <v>4</v>
      </c>
      <c r="D4" s="137" t="s">
        <v>5</v>
      </c>
      <c r="E4" s="138" t="s">
        <v>2</v>
      </c>
    </row>
    <row r="5" spans="2:5" ht="20" thickBot="1" x14ac:dyDescent="0.3">
      <c r="B5" s="134" t="s">
        <v>41</v>
      </c>
      <c r="C5" s="36"/>
      <c r="D5" s="37"/>
      <c r="E5" s="38"/>
    </row>
    <row r="6" spans="2:5" x14ac:dyDescent="0.2">
      <c r="B6" s="29" t="s">
        <v>3</v>
      </c>
      <c r="C6" s="108">
        <f>C7+C8+C9+C10</f>
        <v>0</v>
      </c>
      <c r="D6" s="109">
        <f>D7+D8+D9+D10</f>
        <v>1650</v>
      </c>
      <c r="E6" s="110"/>
    </row>
    <row r="7" spans="2:5" x14ac:dyDescent="0.2">
      <c r="B7" s="111" t="s">
        <v>21</v>
      </c>
      <c r="C7" s="112">
        <v>0</v>
      </c>
      <c r="D7" s="113">
        <v>200</v>
      </c>
      <c r="E7" s="114"/>
    </row>
    <row r="8" spans="2:5" x14ac:dyDescent="0.2">
      <c r="B8" s="111" t="s">
        <v>113</v>
      </c>
      <c r="C8" s="112">
        <v>0</v>
      </c>
      <c r="D8" s="113">
        <v>1350</v>
      </c>
      <c r="E8" s="114"/>
    </row>
    <row r="9" spans="2:5" x14ac:dyDescent="0.2">
      <c r="B9" s="115" t="s">
        <v>22</v>
      </c>
      <c r="C9" s="112">
        <v>0</v>
      </c>
      <c r="D9" s="113">
        <v>100</v>
      </c>
      <c r="E9" s="114"/>
    </row>
    <row r="10" spans="2:5" x14ac:dyDescent="0.2">
      <c r="B10" s="115" t="s">
        <v>30</v>
      </c>
      <c r="C10" s="112">
        <v>0</v>
      </c>
      <c r="D10" s="113">
        <v>0</v>
      </c>
      <c r="E10" s="114" t="s">
        <v>90</v>
      </c>
    </row>
    <row r="11" spans="2:5" x14ac:dyDescent="0.2">
      <c r="B11" s="115"/>
      <c r="C11" s="112"/>
      <c r="D11" s="113"/>
      <c r="E11" s="114"/>
    </row>
    <row r="12" spans="2:5" x14ac:dyDescent="0.2">
      <c r="B12" s="120" t="s">
        <v>23</v>
      </c>
      <c r="C12" s="47">
        <f>C14+C15+C16</f>
        <v>0</v>
      </c>
      <c r="D12" s="48">
        <f>D14+D15+D16+D13</f>
        <v>2800</v>
      </c>
      <c r="E12" s="22"/>
    </row>
    <row r="13" spans="2:5" x14ac:dyDescent="0.2">
      <c r="B13" s="115" t="s">
        <v>49</v>
      </c>
      <c r="C13" s="112">
        <v>0</v>
      </c>
      <c r="D13" s="113">
        <v>250</v>
      </c>
      <c r="E13" s="114"/>
    </row>
    <row r="14" spans="2:5" x14ac:dyDescent="0.2">
      <c r="B14" s="115" t="s">
        <v>51</v>
      </c>
      <c r="C14" s="112">
        <v>0</v>
      </c>
      <c r="D14" s="113">
        <v>2000</v>
      </c>
      <c r="E14" s="114"/>
    </row>
    <row r="15" spans="2:5" x14ac:dyDescent="0.2">
      <c r="B15" s="115" t="s">
        <v>26</v>
      </c>
      <c r="C15" s="112">
        <v>0</v>
      </c>
      <c r="D15" s="113">
        <v>500</v>
      </c>
      <c r="E15" s="114"/>
    </row>
    <row r="16" spans="2:5" x14ac:dyDescent="0.2">
      <c r="B16" s="115" t="s">
        <v>32</v>
      </c>
      <c r="C16" s="112">
        <v>0</v>
      </c>
      <c r="D16" s="113">
        <v>50</v>
      </c>
      <c r="E16" s="114"/>
    </row>
    <row r="17" spans="2:5" x14ac:dyDescent="0.2">
      <c r="B17" s="119"/>
      <c r="C17" s="116"/>
      <c r="D17" s="117"/>
      <c r="E17" s="118"/>
    </row>
    <row r="18" spans="2:5" x14ac:dyDescent="0.2">
      <c r="B18" s="29" t="s">
        <v>62</v>
      </c>
      <c r="C18" s="47">
        <f>C19+C20+C21</f>
        <v>0</v>
      </c>
      <c r="D18" s="48">
        <f>D19+D20+D21</f>
        <v>16335</v>
      </c>
      <c r="E18" s="22"/>
    </row>
    <row r="19" spans="2:5" x14ac:dyDescent="0.2">
      <c r="B19" s="115" t="s">
        <v>64</v>
      </c>
      <c r="C19" s="112">
        <v>0</v>
      </c>
      <c r="D19" s="113">
        <f>12*695+95</f>
        <v>8435</v>
      </c>
      <c r="E19" s="114"/>
    </row>
    <row r="20" spans="2:5" x14ac:dyDescent="0.2">
      <c r="B20" s="115" t="s">
        <v>65</v>
      </c>
      <c r="C20" s="112">
        <v>0</v>
      </c>
      <c r="D20" s="113">
        <f>3900</f>
        <v>3900</v>
      </c>
      <c r="E20" s="114"/>
    </row>
    <row r="21" spans="2:5" x14ac:dyDescent="0.2">
      <c r="B21" s="115" t="s">
        <v>63</v>
      </c>
      <c r="C21" s="112">
        <v>0</v>
      </c>
      <c r="D21" s="113">
        <v>4000</v>
      </c>
      <c r="E21" s="114" t="s">
        <v>118</v>
      </c>
    </row>
    <row r="22" spans="2:5" x14ac:dyDescent="0.2">
      <c r="B22" s="23"/>
      <c r="C22" s="20"/>
      <c r="D22" s="21"/>
      <c r="E22" s="22"/>
    </row>
    <row r="23" spans="2:5" x14ac:dyDescent="0.2">
      <c r="B23" s="120" t="s">
        <v>28</v>
      </c>
      <c r="C23" s="47">
        <f>C24+C25</f>
        <v>0</v>
      </c>
      <c r="D23" s="48">
        <f>D24+D25</f>
        <v>620</v>
      </c>
      <c r="E23" s="22"/>
    </row>
    <row r="24" spans="2:5" x14ac:dyDescent="0.2">
      <c r="B24" s="121" t="s">
        <v>60</v>
      </c>
      <c r="C24" s="122">
        <v>0</v>
      </c>
      <c r="D24" s="123">
        <v>50</v>
      </c>
      <c r="E24" s="124"/>
    </row>
    <row r="25" spans="2:5" x14ac:dyDescent="0.2">
      <c r="B25" s="121" t="s">
        <v>114</v>
      </c>
      <c r="C25" s="122">
        <v>0</v>
      </c>
      <c r="D25" s="123">
        <f>12*47.5</f>
        <v>570</v>
      </c>
      <c r="E25" s="124" t="s">
        <v>119</v>
      </c>
    </row>
    <row r="26" spans="2:5" x14ac:dyDescent="0.2">
      <c r="B26" s="121"/>
      <c r="C26" s="122"/>
      <c r="D26" s="123"/>
      <c r="E26" s="124"/>
    </row>
    <row r="27" spans="2:5" x14ac:dyDescent="0.2">
      <c r="B27" s="125" t="s">
        <v>59</v>
      </c>
      <c r="C27" s="126">
        <f>C28+C30+C29</f>
        <v>6700</v>
      </c>
      <c r="D27" s="127">
        <f>D28+D30+D29</f>
        <v>250</v>
      </c>
      <c r="E27" s="27"/>
    </row>
    <row r="28" spans="2:5" x14ac:dyDescent="0.2">
      <c r="B28" s="121" t="s">
        <v>24</v>
      </c>
      <c r="C28" s="122">
        <v>3000</v>
      </c>
      <c r="D28" s="123">
        <v>0</v>
      </c>
      <c r="E28" s="124"/>
    </row>
    <row r="29" spans="2:5" x14ac:dyDescent="0.2">
      <c r="B29" s="121" t="s">
        <v>103</v>
      </c>
      <c r="C29" s="122">
        <v>1200</v>
      </c>
      <c r="D29" s="123">
        <v>0</v>
      </c>
      <c r="E29" s="124"/>
    </row>
    <row r="30" spans="2:5" x14ac:dyDescent="0.2">
      <c r="B30" s="121" t="s">
        <v>25</v>
      </c>
      <c r="C30" s="122">
        <v>2500</v>
      </c>
      <c r="D30" s="123">
        <v>250</v>
      </c>
      <c r="E30" s="124"/>
    </row>
    <row r="31" spans="2:5" ht="19" x14ac:dyDescent="0.25">
      <c r="B31" s="13"/>
      <c r="C31" s="17"/>
      <c r="D31" s="15"/>
      <c r="E31" s="16"/>
    </row>
    <row r="32" spans="2:5" x14ac:dyDescent="0.2">
      <c r="B32" s="125" t="s">
        <v>29</v>
      </c>
      <c r="C32" s="126">
        <f>C33</f>
        <v>0</v>
      </c>
      <c r="D32" s="127">
        <f>D33</f>
        <v>300</v>
      </c>
      <c r="E32" s="27"/>
    </row>
    <row r="33" spans="2:5" x14ac:dyDescent="0.2">
      <c r="B33" s="121" t="s">
        <v>122</v>
      </c>
      <c r="C33" s="122">
        <v>0</v>
      </c>
      <c r="D33" s="123">
        <v>300</v>
      </c>
      <c r="E33" s="124"/>
    </row>
    <row r="34" spans="2:5" ht="19" x14ac:dyDescent="0.25">
      <c r="B34" s="13"/>
      <c r="C34" s="14"/>
      <c r="D34" s="15"/>
      <c r="E34" s="16"/>
    </row>
    <row r="35" spans="2:5" x14ac:dyDescent="0.2">
      <c r="B35" s="125" t="s">
        <v>44</v>
      </c>
      <c r="C35" s="126">
        <f>C36+C37</f>
        <v>0</v>
      </c>
      <c r="D35" s="127">
        <f>D36+D37</f>
        <v>400</v>
      </c>
      <c r="E35" s="27"/>
    </row>
    <row r="36" spans="2:5" x14ac:dyDescent="0.2">
      <c r="B36" s="24" t="s">
        <v>31</v>
      </c>
      <c r="C36" s="25">
        <v>0</v>
      </c>
      <c r="D36" s="26">
        <v>300</v>
      </c>
      <c r="E36" s="27"/>
    </row>
    <row r="37" spans="2:5" ht="19" x14ac:dyDescent="0.25">
      <c r="B37" s="24" t="s">
        <v>55</v>
      </c>
      <c r="C37" s="25">
        <v>0</v>
      </c>
      <c r="D37" s="26">
        <v>100</v>
      </c>
      <c r="E37" s="16"/>
    </row>
    <row r="38" spans="2:5" ht="19" x14ac:dyDescent="0.25">
      <c r="B38" s="24"/>
      <c r="C38" s="14"/>
      <c r="D38" s="15"/>
      <c r="E38" s="16"/>
    </row>
    <row r="39" spans="2:5" x14ac:dyDescent="0.2">
      <c r="B39" s="125" t="s">
        <v>45</v>
      </c>
      <c r="C39" s="126">
        <f>SUM(C40:C43)</f>
        <v>0</v>
      </c>
      <c r="D39" s="127">
        <f>D41+D40+D42+D43</f>
        <v>1200</v>
      </c>
      <c r="E39" s="27"/>
    </row>
    <row r="40" spans="2:5" x14ac:dyDescent="0.2">
      <c r="B40" s="121" t="s">
        <v>46</v>
      </c>
      <c r="C40" s="122">
        <v>0</v>
      </c>
      <c r="D40" s="123">
        <v>50</v>
      </c>
      <c r="E40" s="124"/>
    </row>
    <row r="41" spans="2:5" x14ac:dyDescent="0.2">
      <c r="B41" s="121" t="s">
        <v>102</v>
      </c>
      <c r="C41" s="122">
        <v>0</v>
      </c>
      <c r="D41" s="123">
        <v>400</v>
      </c>
      <c r="E41" s="124"/>
    </row>
    <row r="42" spans="2:5" x14ac:dyDescent="0.2">
      <c r="B42" s="121" t="s">
        <v>52</v>
      </c>
      <c r="C42" s="122">
        <v>0</v>
      </c>
      <c r="D42" s="123">
        <v>750</v>
      </c>
      <c r="E42" s="124"/>
    </row>
    <row r="43" spans="2:5" x14ac:dyDescent="0.2">
      <c r="B43" s="23"/>
      <c r="C43" s="20"/>
      <c r="D43" s="21"/>
      <c r="E43" s="22"/>
    </row>
    <row r="44" spans="2:5" ht="22" thickBot="1" x14ac:dyDescent="0.3">
      <c r="B44" s="33" t="s">
        <v>10</v>
      </c>
      <c r="C44" s="34">
        <f>C6+C12+C18+C23+C27+C32+C35+C39</f>
        <v>6700</v>
      </c>
      <c r="D44" s="35">
        <f>D6+D12+D18+D23+D27+D32+D35+D39</f>
        <v>23555</v>
      </c>
      <c r="E44" s="39"/>
    </row>
    <row r="45" spans="2:5" ht="17" thickBot="1" x14ac:dyDescent="0.25">
      <c r="B45" s="18"/>
      <c r="C45" s="19"/>
      <c r="D45" s="19"/>
      <c r="E45" s="18"/>
    </row>
    <row r="46" spans="2:5" x14ac:dyDescent="0.2">
      <c r="B46" s="128" t="s">
        <v>19</v>
      </c>
      <c r="C46" s="129">
        <f>C44</f>
        <v>6700</v>
      </c>
      <c r="D46" s="19"/>
      <c r="E46" s="18"/>
    </row>
    <row r="47" spans="2:5" ht="17" thickBot="1" x14ac:dyDescent="0.25">
      <c r="B47" s="130" t="s">
        <v>20</v>
      </c>
      <c r="C47" s="131">
        <f>D44</f>
        <v>23555</v>
      </c>
      <c r="D47" s="19"/>
      <c r="E47" s="18"/>
    </row>
    <row r="48" spans="2:5" ht="17" thickBot="1" x14ac:dyDescent="0.25">
      <c r="B48" s="132" t="s">
        <v>11</v>
      </c>
      <c r="C48" s="133">
        <f>C46-C47</f>
        <v>-16855</v>
      </c>
      <c r="D48" s="19"/>
      <c r="E48" s="18"/>
    </row>
  </sheetData>
  <phoneticPr fontId="1" type="noConversion"/>
  <pageMargins left="0.75000000000000011" right="0.75000000000000011" top="0.21" bottom="0.21" header="0.5" footer="0.10999999999999999"/>
  <pageSetup paperSize="9" scale="81" orientation="portrait" horizontalDpi="1200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57"/>
  <sheetViews>
    <sheetView topLeftCell="A44" workbookViewId="0">
      <selection activeCell="B2" sqref="B2:F57"/>
    </sheetView>
  </sheetViews>
  <sheetFormatPr baseColWidth="10" defaultRowHeight="16" x14ac:dyDescent="0.2"/>
  <cols>
    <col min="1" max="1" width="2.6640625" customWidth="1"/>
    <col min="2" max="2" width="29.83203125" customWidth="1"/>
    <col min="3" max="3" width="13" customWidth="1"/>
    <col min="4" max="4" width="12.33203125" customWidth="1"/>
    <col min="6" max="6" width="21.83203125" customWidth="1"/>
  </cols>
  <sheetData>
    <row r="2" spans="2:6" ht="24" x14ac:dyDescent="0.3">
      <c r="B2" s="3" t="s">
        <v>121</v>
      </c>
    </row>
    <row r="3" spans="2:6" ht="22" thickBot="1" x14ac:dyDescent="0.3">
      <c r="B3" s="6" t="str">
        <f>Hallinto!B3</f>
        <v>TULO- JA MENOARVIO 2024</v>
      </c>
    </row>
    <row r="4" spans="2:6" ht="20" thickBot="1" x14ac:dyDescent="0.3">
      <c r="B4" s="139" t="s">
        <v>1</v>
      </c>
      <c r="C4" s="140" t="s">
        <v>106</v>
      </c>
      <c r="D4" s="140" t="s">
        <v>107</v>
      </c>
      <c r="E4" s="139" t="s">
        <v>5</v>
      </c>
      <c r="F4" s="141" t="s">
        <v>2</v>
      </c>
    </row>
    <row r="5" spans="2:6" ht="20" thickBot="1" x14ac:dyDescent="0.3">
      <c r="B5" s="142" t="s">
        <v>42</v>
      </c>
      <c r="C5" s="94"/>
      <c r="D5" s="94"/>
      <c r="E5" s="94"/>
      <c r="F5" s="98"/>
    </row>
    <row r="6" spans="2:6" x14ac:dyDescent="0.2">
      <c r="B6" s="85" t="s">
        <v>109</v>
      </c>
      <c r="C6" s="89">
        <f>C8+C9</f>
        <v>1000</v>
      </c>
      <c r="D6" s="89">
        <f>D8+D9</f>
        <v>1500</v>
      </c>
      <c r="E6" s="89"/>
      <c r="F6" s="143"/>
    </row>
    <row r="7" spans="2:6" x14ac:dyDescent="0.2">
      <c r="B7" s="144" t="s">
        <v>89</v>
      </c>
      <c r="C7" s="145"/>
      <c r="D7" s="145"/>
      <c r="E7" s="145"/>
      <c r="F7" s="146"/>
    </row>
    <row r="8" spans="2:6" x14ac:dyDescent="0.2">
      <c r="B8" s="147" t="s">
        <v>85</v>
      </c>
      <c r="C8" s="147">
        <v>0</v>
      </c>
      <c r="D8" s="147">
        <f>10*50</f>
        <v>500</v>
      </c>
      <c r="E8" s="147"/>
      <c r="F8" s="146" t="s">
        <v>108</v>
      </c>
    </row>
    <row r="9" spans="2:6" x14ac:dyDescent="0.2">
      <c r="B9" s="147" t="s">
        <v>6</v>
      </c>
      <c r="C9" s="147">
        <f>10*100</f>
        <v>1000</v>
      </c>
      <c r="D9" s="147">
        <f>10*100</f>
        <v>1000</v>
      </c>
      <c r="E9" s="147"/>
      <c r="F9" s="146"/>
    </row>
    <row r="10" spans="2:6" x14ac:dyDescent="0.2">
      <c r="B10" s="88"/>
      <c r="C10" s="86"/>
      <c r="D10" s="86"/>
      <c r="E10" s="86"/>
      <c r="F10" s="99"/>
    </row>
    <row r="11" spans="2:6" x14ac:dyDescent="0.2">
      <c r="B11" s="85" t="s">
        <v>43</v>
      </c>
      <c r="C11" s="90">
        <f>C12+C16+C20</f>
        <v>4730</v>
      </c>
      <c r="D11" s="90">
        <f>D12+D16+D20</f>
        <v>5830</v>
      </c>
      <c r="E11" s="90"/>
      <c r="F11" s="99"/>
    </row>
    <row r="12" spans="2:6" x14ac:dyDescent="0.2">
      <c r="B12" s="148" t="s">
        <v>8</v>
      </c>
      <c r="C12" s="149">
        <f>C13+C14</f>
        <v>2750</v>
      </c>
      <c r="D12" s="149">
        <f>D13+D14</f>
        <v>3200</v>
      </c>
      <c r="E12" s="149"/>
      <c r="F12" s="146"/>
    </row>
    <row r="13" spans="2:6" x14ac:dyDescent="0.2">
      <c r="B13" s="150" t="s">
        <v>85</v>
      </c>
      <c r="C13" s="147">
        <v>0</v>
      </c>
      <c r="D13" s="147">
        <f>20*50</f>
        <v>1000</v>
      </c>
      <c r="E13" s="147"/>
      <c r="F13" s="146"/>
    </row>
    <row r="14" spans="2:6" x14ac:dyDescent="0.2">
      <c r="B14" s="150" t="s">
        <v>6</v>
      </c>
      <c r="C14" s="147">
        <f>25*110</f>
        <v>2750</v>
      </c>
      <c r="D14" s="147">
        <f>20*110</f>
        <v>2200</v>
      </c>
      <c r="E14" s="147"/>
      <c r="F14" s="146" t="s">
        <v>111</v>
      </c>
    </row>
    <row r="15" spans="2:6" ht="19" x14ac:dyDescent="0.25">
      <c r="B15" s="87"/>
      <c r="C15" s="95"/>
      <c r="D15" s="95"/>
      <c r="E15" s="95"/>
      <c r="F15" s="100"/>
    </row>
    <row r="16" spans="2:6" x14ac:dyDescent="0.2">
      <c r="B16" s="145" t="s">
        <v>9</v>
      </c>
      <c r="C16" s="149">
        <f>C17+C18</f>
        <v>1200</v>
      </c>
      <c r="D16" s="149">
        <f>D17+D18</f>
        <v>1550</v>
      </c>
      <c r="E16" s="149"/>
      <c r="F16" s="146"/>
    </row>
    <row r="17" spans="2:6" x14ac:dyDescent="0.2">
      <c r="B17" s="151" t="s">
        <v>85</v>
      </c>
      <c r="C17" s="147">
        <v>0</v>
      </c>
      <c r="D17" s="147">
        <f>5*50</f>
        <v>250</v>
      </c>
      <c r="E17" s="147"/>
      <c r="F17" s="146"/>
    </row>
    <row r="18" spans="2:6" x14ac:dyDescent="0.2">
      <c r="B18" s="150" t="s">
        <v>6</v>
      </c>
      <c r="C18" s="147">
        <f>10*120</f>
        <v>1200</v>
      </c>
      <c r="D18" s="147">
        <f>10*130</f>
        <v>1300</v>
      </c>
      <c r="E18" s="147"/>
      <c r="F18" s="146" t="s">
        <v>110</v>
      </c>
    </row>
    <row r="19" spans="2:6" x14ac:dyDescent="0.2">
      <c r="B19" s="150"/>
      <c r="C19" s="147"/>
      <c r="D19" s="147"/>
      <c r="E19" s="147"/>
      <c r="F19" s="146"/>
    </row>
    <row r="20" spans="2:6" x14ac:dyDescent="0.2">
      <c r="B20" s="152" t="s">
        <v>74</v>
      </c>
      <c r="C20" s="149">
        <f>C21+C22</f>
        <v>780</v>
      </c>
      <c r="D20" s="149">
        <f>D21+D22</f>
        <v>1080</v>
      </c>
      <c r="E20" s="149"/>
      <c r="F20" s="146"/>
    </row>
    <row r="21" spans="2:6" x14ac:dyDescent="0.2">
      <c r="B21" s="151" t="s">
        <v>85</v>
      </c>
      <c r="C21" s="147">
        <v>0</v>
      </c>
      <c r="D21" s="147">
        <f>6*50</f>
        <v>300</v>
      </c>
      <c r="E21" s="147"/>
      <c r="F21" s="146"/>
    </row>
    <row r="22" spans="2:6" x14ac:dyDescent="0.2">
      <c r="B22" s="150" t="s">
        <v>6</v>
      </c>
      <c r="C22" s="147">
        <f>6*130</f>
        <v>780</v>
      </c>
      <c r="D22" s="147">
        <f>6*130</f>
        <v>780</v>
      </c>
      <c r="E22" s="147"/>
      <c r="F22" s="146" t="s">
        <v>110</v>
      </c>
    </row>
    <row r="23" spans="2:6" x14ac:dyDescent="0.2">
      <c r="B23" s="151"/>
      <c r="C23" s="147"/>
      <c r="D23" s="147"/>
      <c r="E23" s="147"/>
      <c r="F23" s="146"/>
    </row>
    <row r="24" spans="2:6" x14ac:dyDescent="0.2">
      <c r="B24" s="85" t="s">
        <v>36</v>
      </c>
      <c r="C24" s="90">
        <f>C25+C29+C33</f>
        <v>3950</v>
      </c>
      <c r="D24" s="90">
        <f>D25+D29+D33</f>
        <v>5700</v>
      </c>
      <c r="E24" s="90"/>
      <c r="F24" s="99"/>
    </row>
    <row r="25" spans="2:6" x14ac:dyDescent="0.2">
      <c r="B25" s="145" t="s">
        <v>66</v>
      </c>
      <c r="C25" s="153">
        <f>C27</f>
        <v>2750</v>
      </c>
      <c r="D25" s="153">
        <f>D26+D27</f>
        <v>4000</v>
      </c>
      <c r="E25" s="153"/>
      <c r="F25" s="154"/>
    </row>
    <row r="26" spans="2:6" x14ac:dyDescent="0.2">
      <c r="B26" s="155" t="s">
        <v>85</v>
      </c>
      <c r="C26" s="156">
        <v>0</v>
      </c>
      <c r="D26" s="156">
        <f>25*50</f>
        <v>1250</v>
      </c>
      <c r="E26" s="156"/>
      <c r="F26" s="154"/>
    </row>
    <row r="27" spans="2:6" x14ac:dyDescent="0.2">
      <c r="B27" s="155" t="s">
        <v>6</v>
      </c>
      <c r="C27" s="156">
        <f>25*110</f>
        <v>2750</v>
      </c>
      <c r="D27" s="156">
        <f>25*110</f>
        <v>2750</v>
      </c>
      <c r="E27" s="156"/>
      <c r="F27" s="146" t="s">
        <v>111</v>
      </c>
    </row>
    <row r="28" spans="2:6" x14ac:dyDescent="0.2">
      <c r="B28" s="155"/>
      <c r="C28" s="156"/>
      <c r="D28" s="156"/>
      <c r="E28" s="156"/>
      <c r="F28" s="146"/>
    </row>
    <row r="29" spans="2:6" x14ac:dyDescent="0.2">
      <c r="B29" s="157" t="s">
        <v>72</v>
      </c>
      <c r="C29" s="153">
        <f>C31</f>
        <v>550</v>
      </c>
      <c r="D29" s="153">
        <f>D30+D31</f>
        <v>800</v>
      </c>
      <c r="E29" s="153"/>
      <c r="F29" s="154"/>
    </row>
    <row r="30" spans="2:6" x14ac:dyDescent="0.2">
      <c r="B30" s="155" t="s">
        <v>85</v>
      </c>
      <c r="C30" s="156">
        <v>0</v>
      </c>
      <c r="D30" s="156">
        <f>5*50</f>
        <v>250</v>
      </c>
      <c r="E30" s="156"/>
      <c r="F30" s="154"/>
    </row>
    <row r="31" spans="2:6" x14ac:dyDescent="0.2">
      <c r="B31" s="155" t="s">
        <v>6</v>
      </c>
      <c r="C31" s="156">
        <f>5*110</f>
        <v>550</v>
      </c>
      <c r="D31" s="156">
        <f>5*110</f>
        <v>550</v>
      </c>
      <c r="E31" s="156"/>
      <c r="F31" s="154" t="s">
        <v>111</v>
      </c>
    </row>
    <row r="32" spans="2:6" x14ac:dyDescent="0.2">
      <c r="B32" s="155"/>
      <c r="C32" s="156"/>
      <c r="D32" s="156"/>
      <c r="E32" s="156"/>
      <c r="F32" s="154"/>
    </row>
    <row r="33" spans="2:6" x14ac:dyDescent="0.2">
      <c r="B33" s="158" t="s">
        <v>73</v>
      </c>
      <c r="C33" s="153">
        <f>C35</f>
        <v>650</v>
      </c>
      <c r="D33" s="153">
        <f>D34+D35</f>
        <v>900</v>
      </c>
      <c r="E33" s="153"/>
      <c r="F33" s="154"/>
    </row>
    <row r="34" spans="2:6" x14ac:dyDescent="0.2">
      <c r="B34" s="155" t="s">
        <v>85</v>
      </c>
      <c r="C34" s="156">
        <v>0</v>
      </c>
      <c r="D34" s="156">
        <f>5*50</f>
        <v>250</v>
      </c>
      <c r="E34" s="156"/>
      <c r="F34" s="154"/>
    </row>
    <row r="35" spans="2:6" x14ac:dyDescent="0.2">
      <c r="B35" s="155" t="s">
        <v>6</v>
      </c>
      <c r="C35" s="156">
        <f>5*130</f>
        <v>650</v>
      </c>
      <c r="D35" s="156">
        <f>5*130</f>
        <v>650</v>
      </c>
      <c r="E35" s="156"/>
      <c r="F35" s="146" t="s">
        <v>110</v>
      </c>
    </row>
    <row r="36" spans="2:6" x14ac:dyDescent="0.2">
      <c r="B36" s="155"/>
      <c r="C36" s="156"/>
      <c r="D36" s="156"/>
      <c r="E36" s="156"/>
      <c r="F36" s="154"/>
    </row>
    <row r="37" spans="2:6" x14ac:dyDescent="0.2">
      <c r="B37" s="159" t="s">
        <v>123</v>
      </c>
      <c r="C37" s="91">
        <f>C39+C40</f>
        <v>930</v>
      </c>
      <c r="D37" s="91">
        <f>D39+D38+D40</f>
        <v>1130</v>
      </c>
      <c r="E37" s="91"/>
      <c r="F37" s="101"/>
    </row>
    <row r="38" spans="2:6" x14ac:dyDescent="0.2">
      <c r="B38" s="155" t="s">
        <v>7</v>
      </c>
      <c r="C38" s="156">
        <v>0</v>
      </c>
      <c r="D38" s="156">
        <f>4*50</f>
        <v>200</v>
      </c>
      <c r="E38" s="156"/>
      <c r="F38" s="154"/>
    </row>
    <row r="39" spans="2:6" x14ac:dyDescent="0.2">
      <c r="B39" s="155" t="s">
        <v>6</v>
      </c>
      <c r="C39" s="156">
        <f>4*70</f>
        <v>280</v>
      </c>
      <c r="D39" s="156">
        <f>4*70</f>
        <v>280</v>
      </c>
      <c r="E39" s="156"/>
      <c r="F39" s="146" t="s">
        <v>112</v>
      </c>
    </row>
    <row r="40" spans="2:6" x14ac:dyDescent="0.2">
      <c r="B40" s="155" t="s">
        <v>101</v>
      </c>
      <c r="C40" s="156">
        <f>5*130</f>
        <v>650</v>
      </c>
      <c r="D40" s="156">
        <f>5*130</f>
        <v>650</v>
      </c>
      <c r="E40" s="156"/>
      <c r="F40" s="154" t="s">
        <v>110</v>
      </c>
    </row>
    <row r="41" spans="2:6" x14ac:dyDescent="0.2">
      <c r="B41" s="155"/>
      <c r="C41" s="156"/>
      <c r="D41" s="156"/>
      <c r="E41" s="156"/>
      <c r="F41" s="154"/>
    </row>
    <row r="42" spans="2:6" x14ac:dyDescent="0.2">
      <c r="B42" s="159" t="s">
        <v>79</v>
      </c>
      <c r="C42" s="91">
        <f>C44</f>
        <v>440</v>
      </c>
      <c r="D42" s="91">
        <f>D44+D43</f>
        <v>640</v>
      </c>
      <c r="E42" s="91"/>
      <c r="F42" s="101"/>
    </row>
    <row r="43" spans="2:6" x14ac:dyDescent="0.2">
      <c r="B43" s="155" t="s">
        <v>7</v>
      </c>
      <c r="C43" s="156">
        <v>0</v>
      </c>
      <c r="D43" s="156">
        <f>4*50</f>
        <v>200</v>
      </c>
      <c r="E43" s="156"/>
      <c r="F43" s="154"/>
    </row>
    <row r="44" spans="2:6" x14ac:dyDescent="0.2">
      <c r="B44" s="155" t="s">
        <v>6</v>
      </c>
      <c r="C44" s="156">
        <f>4*110</f>
        <v>440</v>
      </c>
      <c r="D44" s="156">
        <f>4*110</f>
        <v>440</v>
      </c>
      <c r="E44" s="156"/>
      <c r="F44" s="154" t="s">
        <v>111</v>
      </c>
    </row>
    <row r="45" spans="2:6" x14ac:dyDescent="0.2">
      <c r="B45" s="155"/>
      <c r="C45" s="156"/>
      <c r="D45" s="156"/>
      <c r="E45" s="156"/>
      <c r="F45" s="154"/>
    </row>
    <row r="46" spans="2:6" x14ac:dyDescent="0.2">
      <c r="B46" s="159" t="s">
        <v>80</v>
      </c>
      <c r="C46" s="91">
        <f>C47+C48+C49</f>
        <v>0</v>
      </c>
      <c r="D46" s="91">
        <f>D47+D48+D49</f>
        <v>800</v>
      </c>
      <c r="E46" s="91">
        <f>E47+E48+E49</f>
        <v>1920</v>
      </c>
      <c r="F46" s="101"/>
    </row>
    <row r="47" spans="2:6" x14ac:dyDescent="0.2">
      <c r="B47" s="156" t="s">
        <v>7</v>
      </c>
      <c r="C47" s="156">
        <v>0</v>
      </c>
      <c r="D47" s="156">
        <f>16*50</f>
        <v>800</v>
      </c>
      <c r="E47" s="156">
        <v>0</v>
      </c>
      <c r="F47" s="154"/>
    </row>
    <row r="48" spans="2:6" x14ac:dyDescent="0.2">
      <c r="B48" s="156" t="s">
        <v>6</v>
      </c>
      <c r="C48" s="156">
        <v>0</v>
      </c>
      <c r="D48" s="156">
        <v>0</v>
      </c>
      <c r="E48" s="156">
        <v>0</v>
      </c>
      <c r="F48" s="154"/>
    </row>
    <row r="49" spans="2:6" x14ac:dyDescent="0.2">
      <c r="B49" s="156" t="s">
        <v>84</v>
      </c>
      <c r="C49" s="156">
        <v>0</v>
      </c>
      <c r="D49" s="156">
        <v>0</v>
      </c>
      <c r="E49" s="156">
        <f>16*120</f>
        <v>1920</v>
      </c>
      <c r="F49" s="154"/>
    </row>
    <row r="50" spans="2:6" x14ac:dyDescent="0.2">
      <c r="B50" s="156"/>
      <c r="C50" s="158"/>
      <c r="D50" s="158"/>
      <c r="E50" s="158"/>
      <c r="F50" s="154"/>
    </row>
    <row r="51" spans="2:6" ht="19" x14ac:dyDescent="0.25">
      <c r="B51" s="92" t="s">
        <v>81</v>
      </c>
      <c r="C51" s="96">
        <f>C52</f>
        <v>350</v>
      </c>
      <c r="D51" s="96">
        <f>D52</f>
        <v>350</v>
      </c>
      <c r="E51" s="96">
        <f>E52</f>
        <v>0</v>
      </c>
      <c r="F51" s="102"/>
    </row>
    <row r="52" spans="2:6" ht="17" thickBot="1" x14ac:dyDescent="0.25">
      <c r="B52" s="93" t="s">
        <v>53</v>
      </c>
      <c r="C52" s="97">
        <f>5*70</f>
        <v>350</v>
      </c>
      <c r="D52" s="97">
        <f>5*70</f>
        <v>350</v>
      </c>
      <c r="E52" s="97">
        <v>0</v>
      </c>
      <c r="F52" s="103"/>
    </row>
    <row r="53" spans="2:6" ht="17" thickBot="1" x14ac:dyDescent="0.25">
      <c r="B53" s="160" t="s">
        <v>10</v>
      </c>
      <c r="C53" s="161">
        <f>C6+C11+C24+C37+C46+C51+C42</f>
        <v>11400</v>
      </c>
      <c r="D53" s="162">
        <f>D6+D11+D24+D37+D46+D51+D42</f>
        <v>15950</v>
      </c>
      <c r="E53" s="162">
        <f>E46</f>
        <v>1920</v>
      </c>
      <c r="F53" s="163"/>
    </row>
    <row r="54" spans="2:6" ht="17" thickBot="1" x14ac:dyDescent="0.25"/>
    <row r="55" spans="2:6" ht="19" x14ac:dyDescent="0.25">
      <c r="B55" s="164" t="s">
        <v>19</v>
      </c>
      <c r="C55" s="165">
        <f>C53+D53</f>
        <v>27350</v>
      </c>
      <c r="D55" s="104"/>
    </row>
    <row r="56" spans="2:6" ht="19" x14ac:dyDescent="0.25">
      <c r="B56" s="166" t="s">
        <v>20</v>
      </c>
      <c r="C56" s="167">
        <f>E53</f>
        <v>1920</v>
      </c>
      <c r="D56" s="104"/>
    </row>
    <row r="57" spans="2:6" ht="20" thickBot="1" x14ac:dyDescent="0.3">
      <c r="B57" s="168" t="s">
        <v>11</v>
      </c>
      <c r="C57" s="169">
        <f>C55-C56</f>
        <v>25430</v>
      </c>
      <c r="D57" s="105"/>
    </row>
  </sheetData>
  <phoneticPr fontId="3" type="noConversion"/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E20"/>
  <sheetViews>
    <sheetView workbookViewId="0">
      <selection activeCell="B2" sqref="B2:E20"/>
    </sheetView>
  </sheetViews>
  <sheetFormatPr baseColWidth="10" defaultColWidth="11" defaultRowHeight="16" x14ac:dyDescent="0.2"/>
  <cols>
    <col min="1" max="1" width="4.5" customWidth="1"/>
    <col min="2" max="2" width="24" customWidth="1"/>
    <col min="3" max="3" width="13.33203125" customWidth="1"/>
    <col min="5" max="5" width="34.83203125" customWidth="1"/>
  </cols>
  <sheetData>
    <row r="2" spans="2:5" ht="24" x14ac:dyDescent="0.3">
      <c r="B2" s="8" t="s">
        <v>0</v>
      </c>
      <c r="C2" s="8"/>
    </row>
    <row r="3" spans="2:5" ht="22" thickBot="1" x14ac:dyDescent="0.3">
      <c r="B3" s="217" t="str">
        <f>Hallinto!B3</f>
        <v>TULO- JA MENOARVIO 2024</v>
      </c>
      <c r="C3" s="217"/>
    </row>
    <row r="4" spans="2:5" ht="20" thickBot="1" x14ac:dyDescent="0.3">
      <c r="B4" s="135" t="s">
        <v>1</v>
      </c>
      <c r="C4" s="170" t="s">
        <v>4</v>
      </c>
      <c r="D4" s="135" t="s">
        <v>5</v>
      </c>
      <c r="E4" s="171" t="s">
        <v>2</v>
      </c>
    </row>
    <row r="5" spans="2:5" ht="20" thickBot="1" x14ac:dyDescent="0.3">
      <c r="B5" s="172" t="s">
        <v>14</v>
      </c>
      <c r="C5" s="50"/>
      <c r="D5" s="51"/>
      <c r="E5" s="52"/>
    </row>
    <row r="6" spans="2:5" x14ac:dyDescent="0.2">
      <c r="B6" s="45" t="s">
        <v>15</v>
      </c>
      <c r="C6" s="173">
        <f>C7+C8</f>
        <v>0</v>
      </c>
      <c r="D6" s="174">
        <f>D7+D8</f>
        <v>4150</v>
      </c>
      <c r="E6" s="175"/>
    </row>
    <row r="7" spans="2:5" ht="17" x14ac:dyDescent="0.25">
      <c r="B7" s="115" t="s">
        <v>12</v>
      </c>
      <c r="C7" s="176">
        <v>0</v>
      </c>
      <c r="D7" s="177">
        <v>3750</v>
      </c>
      <c r="E7" s="106" t="s">
        <v>68</v>
      </c>
    </row>
    <row r="8" spans="2:5" ht="17" x14ac:dyDescent="0.25">
      <c r="B8" s="115" t="s">
        <v>13</v>
      </c>
      <c r="C8" s="176">
        <v>0</v>
      </c>
      <c r="D8" s="178">
        <v>400</v>
      </c>
      <c r="E8" s="106" t="s">
        <v>92</v>
      </c>
    </row>
    <row r="9" spans="2:5" ht="17" x14ac:dyDescent="0.25">
      <c r="B9" s="179"/>
      <c r="C9" s="176"/>
      <c r="D9" s="178"/>
      <c r="E9" s="106"/>
    </row>
    <row r="10" spans="2:5" ht="17" x14ac:dyDescent="0.25">
      <c r="B10" s="180" t="s">
        <v>16</v>
      </c>
      <c r="C10" s="181">
        <f>C11+C12</f>
        <v>0</v>
      </c>
      <c r="D10" s="182">
        <f>D11+D12</f>
        <v>3450</v>
      </c>
      <c r="E10" s="106"/>
    </row>
    <row r="11" spans="2:5" ht="17" x14ac:dyDescent="0.25">
      <c r="B11" s="115" t="s">
        <v>17</v>
      </c>
      <c r="C11" s="176">
        <v>0</v>
      </c>
      <c r="D11" s="178">
        <v>3000</v>
      </c>
      <c r="E11" s="106"/>
    </row>
    <row r="12" spans="2:5" ht="17" x14ac:dyDescent="0.25">
      <c r="B12" s="179" t="s">
        <v>13</v>
      </c>
      <c r="C12" s="176">
        <v>0</v>
      </c>
      <c r="D12" s="178">
        <v>450</v>
      </c>
      <c r="E12" s="106" t="s">
        <v>93</v>
      </c>
    </row>
    <row r="13" spans="2:5" ht="17" x14ac:dyDescent="0.25">
      <c r="B13" s="179"/>
      <c r="C13" s="176"/>
      <c r="D13" s="178"/>
      <c r="E13" s="106"/>
    </row>
    <row r="14" spans="2:5" ht="17" x14ac:dyDescent="0.25">
      <c r="B14" s="125" t="s">
        <v>58</v>
      </c>
      <c r="C14" s="183">
        <f>C15</f>
        <v>0</v>
      </c>
      <c r="D14" s="184">
        <f>D15</f>
        <v>900</v>
      </c>
      <c r="E14" s="107" t="s">
        <v>96</v>
      </c>
    </row>
    <row r="15" spans="2:5" ht="17" x14ac:dyDescent="0.25">
      <c r="B15" s="121" t="s">
        <v>50</v>
      </c>
      <c r="C15" s="185">
        <v>0</v>
      </c>
      <c r="D15" s="186">
        <v>900</v>
      </c>
      <c r="E15" s="107" t="s">
        <v>120</v>
      </c>
    </row>
    <row r="16" spans="2:5" ht="20" thickBot="1" x14ac:dyDescent="0.3">
      <c r="B16" s="187" t="s">
        <v>10</v>
      </c>
      <c r="C16" s="188">
        <f>C6+C10+C14</f>
        <v>0</v>
      </c>
      <c r="D16" s="189">
        <f>D6+D10+D14</f>
        <v>8500</v>
      </c>
      <c r="E16" s="190"/>
    </row>
    <row r="17" spans="2:5" ht="17" thickBot="1" x14ac:dyDescent="0.25">
      <c r="B17" s="18"/>
      <c r="C17" s="18"/>
      <c r="D17" s="18"/>
      <c r="E17" s="18"/>
    </row>
    <row r="18" spans="2:5" ht="19" x14ac:dyDescent="0.25">
      <c r="B18" s="57" t="s">
        <v>19</v>
      </c>
      <c r="C18" s="55">
        <f>C16</f>
        <v>0</v>
      </c>
      <c r="D18" s="18"/>
      <c r="E18" s="18"/>
    </row>
    <row r="19" spans="2:5" ht="20" thickBot="1" x14ac:dyDescent="0.3">
      <c r="B19" s="58" t="s">
        <v>20</v>
      </c>
      <c r="C19" s="56">
        <f>D16</f>
        <v>8500</v>
      </c>
      <c r="D19" s="18"/>
      <c r="E19" s="18"/>
    </row>
    <row r="20" spans="2:5" ht="20" thickBot="1" x14ac:dyDescent="0.3">
      <c r="B20" s="43" t="s">
        <v>11</v>
      </c>
      <c r="C20" s="44">
        <f>C18-C19</f>
        <v>-8500</v>
      </c>
      <c r="D20" s="18"/>
      <c r="E20" s="18"/>
    </row>
  </sheetData>
  <mergeCells count="1">
    <mergeCell ref="B3:C3"/>
  </mergeCells>
  <phoneticPr fontId="1" type="noConversion"/>
  <pageMargins left="0.75000000000000011" right="0.75000000000000011" top="0.21" bottom="0.21" header="0.5" footer="0.5"/>
  <pageSetup paperSize="9"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E27"/>
  <sheetViews>
    <sheetView workbookViewId="0">
      <selection activeCell="B2" sqref="B2:E27"/>
    </sheetView>
  </sheetViews>
  <sheetFormatPr baseColWidth="10" defaultColWidth="11" defaultRowHeight="16" x14ac:dyDescent="0.2"/>
  <cols>
    <col min="1" max="1" width="2.1640625" customWidth="1"/>
    <col min="2" max="2" width="43.83203125" customWidth="1"/>
    <col min="4" max="4" width="12.33203125" customWidth="1"/>
    <col min="5" max="5" width="17.1640625" customWidth="1"/>
  </cols>
  <sheetData>
    <row r="2" spans="2:5" ht="24" x14ac:dyDescent="0.3">
      <c r="B2" s="8" t="s">
        <v>0</v>
      </c>
      <c r="C2" s="8"/>
    </row>
    <row r="3" spans="2:5" ht="22" thickBot="1" x14ac:dyDescent="0.3">
      <c r="B3" s="9" t="str">
        <f>Hallinto!B3</f>
        <v>TULO- JA MENOARVIO 2024</v>
      </c>
      <c r="C3" s="9"/>
    </row>
    <row r="4" spans="2:5" ht="20" thickBot="1" x14ac:dyDescent="0.3">
      <c r="B4" s="135" t="s">
        <v>1</v>
      </c>
      <c r="C4" s="136" t="s">
        <v>4</v>
      </c>
      <c r="D4" s="137" t="s">
        <v>5</v>
      </c>
      <c r="E4" s="138" t="s">
        <v>2</v>
      </c>
    </row>
    <row r="5" spans="2:5" ht="20" thickBot="1" x14ac:dyDescent="0.3">
      <c r="B5" s="191" t="s">
        <v>18</v>
      </c>
      <c r="C5" s="53"/>
      <c r="D5" s="54"/>
      <c r="E5" s="39"/>
    </row>
    <row r="6" spans="2:5" x14ac:dyDescent="0.2">
      <c r="B6" s="45" t="s">
        <v>75</v>
      </c>
      <c r="C6" s="47">
        <f>C8+C9+C10</f>
        <v>1300</v>
      </c>
      <c r="D6" s="48">
        <f>SUM(D7:D10)</f>
        <v>1000</v>
      </c>
      <c r="E6" s="192"/>
    </row>
    <row r="7" spans="2:5" x14ac:dyDescent="0.2">
      <c r="B7" s="111" t="s">
        <v>117</v>
      </c>
      <c r="C7" s="112">
        <v>0</v>
      </c>
      <c r="D7" s="113">
        <v>100</v>
      </c>
      <c r="E7" s="84" t="s">
        <v>98</v>
      </c>
    </row>
    <row r="8" spans="2:5" x14ac:dyDescent="0.2">
      <c r="B8" s="193" t="s">
        <v>97</v>
      </c>
      <c r="C8" s="112">
        <v>0</v>
      </c>
      <c r="D8" s="113">
        <f>400</f>
        <v>400</v>
      </c>
      <c r="E8" s="84" t="s">
        <v>86</v>
      </c>
    </row>
    <row r="9" spans="2:5" x14ac:dyDescent="0.2">
      <c r="B9" s="111" t="s">
        <v>100</v>
      </c>
      <c r="C9" s="112">
        <f>10*65</f>
        <v>650</v>
      </c>
      <c r="D9" s="113">
        <f>10*25</f>
        <v>250</v>
      </c>
      <c r="E9" s="84" t="s">
        <v>94</v>
      </c>
    </row>
    <row r="10" spans="2:5" x14ac:dyDescent="0.2">
      <c r="B10" s="193" t="s">
        <v>78</v>
      </c>
      <c r="C10" s="112">
        <f>10*65</f>
        <v>650</v>
      </c>
      <c r="D10" s="113">
        <f>10*25</f>
        <v>250</v>
      </c>
      <c r="E10" s="84" t="s">
        <v>94</v>
      </c>
    </row>
    <row r="11" spans="2:5" x14ac:dyDescent="0.2">
      <c r="B11" s="193"/>
      <c r="C11" s="112"/>
      <c r="D11" s="113"/>
      <c r="E11" s="84"/>
    </row>
    <row r="12" spans="2:5" x14ac:dyDescent="0.2">
      <c r="B12" s="45" t="s">
        <v>87</v>
      </c>
      <c r="C12" s="47">
        <f>C13+C14</f>
        <v>0</v>
      </c>
      <c r="D12" s="48">
        <f>D13+D14</f>
        <v>200</v>
      </c>
      <c r="E12" s="84"/>
    </row>
    <row r="13" spans="2:5" x14ac:dyDescent="0.2">
      <c r="B13" s="111" t="s">
        <v>71</v>
      </c>
      <c r="C13" s="112">
        <v>0</v>
      </c>
      <c r="D13" s="113">
        <v>100</v>
      </c>
      <c r="E13" s="84" t="s">
        <v>48</v>
      </c>
    </row>
    <row r="14" spans="2:5" x14ac:dyDescent="0.2">
      <c r="B14" s="111" t="s">
        <v>99</v>
      </c>
      <c r="C14" s="112">
        <v>0</v>
      </c>
      <c r="D14" s="113">
        <v>100</v>
      </c>
      <c r="E14" s="84" t="s">
        <v>48</v>
      </c>
    </row>
    <row r="15" spans="2:5" x14ac:dyDescent="0.2">
      <c r="B15" s="193"/>
      <c r="C15" s="112"/>
      <c r="D15" s="113"/>
      <c r="E15" s="84"/>
    </row>
    <row r="16" spans="2:5" x14ac:dyDescent="0.2">
      <c r="B16" s="180" t="s">
        <v>76</v>
      </c>
      <c r="C16" s="195">
        <f>SUM(C17:C18)</f>
        <v>0</v>
      </c>
      <c r="D16" s="196">
        <f>SUM(D17:D18)</f>
        <v>400</v>
      </c>
      <c r="E16" s="84"/>
    </row>
    <row r="17" spans="2:5" x14ac:dyDescent="0.2">
      <c r="B17" s="193" t="s">
        <v>67</v>
      </c>
      <c r="C17" s="112">
        <v>0</v>
      </c>
      <c r="D17" s="113">
        <v>200</v>
      </c>
      <c r="E17" s="84" t="s">
        <v>116</v>
      </c>
    </row>
    <row r="18" spans="2:5" x14ac:dyDescent="0.2">
      <c r="B18" s="193" t="s">
        <v>69</v>
      </c>
      <c r="C18" s="112">
        <v>0</v>
      </c>
      <c r="D18" s="113">
        <v>200</v>
      </c>
      <c r="E18" s="84" t="s">
        <v>91</v>
      </c>
    </row>
    <row r="19" spans="2:5" x14ac:dyDescent="0.2">
      <c r="B19" s="193"/>
      <c r="C19" s="195"/>
      <c r="D19" s="196"/>
      <c r="E19" s="84"/>
    </row>
    <row r="20" spans="2:5" x14ac:dyDescent="0.2">
      <c r="B20" s="197" t="s">
        <v>77</v>
      </c>
      <c r="C20" s="198">
        <f>C21</f>
        <v>0</v>
      </c>
      <c r="D20" s="199">
        <v>0</v>
      </c>
      <c r="E20" s="200"/>
    </row>
    <row r="21" spans="2:5" x14ac:dyDescent="0.2">
      <c r="B21" s="201" t="s">
        <v>61</v>
      </c>
      <c r="C21" s="122">
        <v>0</v>
      </c>
      <c r="D21" s="123">
        <v>0</v>
      </c>
      <c r="E21" s="200"/>
    </row>
    <row r="22" spans="2:5" x14ac:dyDescent="0.2">
      <c r="B22" s="201"/>
      <c r="C22" s="122"/>
      <c r="D22" s="123"/>
      <c r="E22" s="200"/>
    </row>
    <row r="23" spans="2:5" s="206" customFormat="1" thickBot="1" x14ac:dyDescent="0.25">
      <c r="B23" s="202" t="s">
        <v>10</v>
      </c>
      <c r="C23" s="203">
        <f>C6+C12+C16+C20</f>
        <v>1300</v>
      </c>
      <c r="D23" s="204">
        <f>D6+D12+D16+D20</f>
        <v>1600</v>
      </c>
      <c r="E23" s="205"/>
    </row>
    <row r="24" spans="2:5" ht="17" thickBot="1" x14ac:dyDescent="0.25">
      <c r="B24" s="18"/>
      <c r="C24" s="18"/>
      <c r="D24" s="18"/>
      <c r="E24" s="18"/>
    </row>
    <row r="25" spans="2:5" x14ac:dyDescent="0.2">
      <c r="B25" s="128" t="s">
        <v>19</v>
      </c>
      <c r="C25" s="129">
        <f>C23</f>
        <v>1300</v>
      </c>
      <c r="D25" s="18"/>
      <c r="E25" s="18"/>
    </row>
    <row r="26" spans="2:5" ht="17" thickBot="1" x14ac:dyDescent="0.25">
      <c r="B26" s="130" t="s">
        <v>20</v>
      </c>
      <c r="C26" s="131">
        <f>D23</f>
        <v>1600</v>
      </c>
      <c r="D26" s="18"/>
      <c r="E26" s="18"/>
    </row>
    <row r="27" spans="2:5" ht="17" thickBot="1" x14ac:dyDescent="0.25">
      <c r="B27" s="207" t="s">
        <v>11</v>
      </c>
      <c r="C27" s="208">
        <f>C25-C26</f>
        <v>-300</v>
      </c>
      <c r="D27" s="18"/>
      <c r="E27" s="18"/>
    </row>
  </sheetData>
  <phoneticPr fontId="1" type="noConversion"/>
  <pageMargins left="1" right="1" top="1" bottom="1" header="0.5" footer="0.5"/>
  <pageSetup paperSize="9" scale="75" orientation="portrait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E19"/>
  <sheetViews>
    <sheetView workbookViewId="0">
      <selection activeCell="B2" sqref="B2:E19"/>
    </sheetView>
  </sheetViews>
  <sheetFormatPr baseColWidth="10" defaultColWidth="11" defaultRowHeight="16" x14ac:dyDescent="0.2"/>
  <cols>
    <col min="1" max="1" width="1.6640625" customWidth="1"/>
    <col min="2" max="2" width="33.6640625" customWidth="1"/>
    <col min="5" max="5" width="32.6640625" customWidth="1"/>
  </cols>
  <sheetData>
    <row r="1" spans="2:5" ht="9" customHeight="1" x14ac:dyDescent="0.2"/>
    <row r="2" spans="2:5" ht="24" x14ac:dyDescent="0.3">
      <c r="B2" s="8" t="s">
        <v>0</v>
      </c>
      <c r="C2" s="8"/>
    </row>
    <row r="3" spans="2:5" ht="22" thickBot="1" x14ac:dyDescent="0.3">
      <c r="B3" s="9" t="str">
        <f>Hallinto!B3</f>
        <v>TULO- JA MENOARVIO 2024</v>
      </c>
      <c r="C3" s="9"/>
    </row>
    <row r="4" spans="2:5" ht="22" thickBot="1" x14ac:dyDescent="0.3">
      <c r="B4" s="135" t="s">
        <v>1</v>
      </c>
      <c r="C4" s="49" t="s">
        <v>4</v>
      </c>
      <c r="D4" s="30" t="s">
        <v>5</v>
      </c>
      <c r="E4" s="171" t="s">
        <v>2</v>
      </c>
    </row>
    <row r="5" spans="2:5" ht="19" x14ac:dyDescent="0.25">
      <c r="B5" s="209" t="s">
        <v>34</v>
      </c>
      <c r="C5" s="11"/>
      <c r="D5" s="12"/>
      <c r="E5" s="28"/>
    </row>
    <row r="6" spans="2:5" x14ac:dyDescent="0.2">
      <c r="B6" s="29" t="s">
        <v>47</v>
      </c>
      <c r="C6" s="210">
        <f>SUM(C7+C8+C9+C10+C11+C13)</f>
        <v>1890</v>
      </c>
      <c r="D6" s="211">
        <f>SUM(D7+D8+D9+D10+D11+D13)</f>
        <v>1665</v>
      </c>
      <c r="E6" s="114" t="s">
        <v>95</v>
      </c>
    </row>
    <row r="7" spans="2:5" x14ac:dyDescent="0.2">
      <c r="B7" s="212" t="s">
        <v>88</v>
      </c>
      <c r="C7" s="112">
        <f>20*60</f>
        <v>1200</v>
      </c>
      <c r="D7" s="113">
        <f>20*60</f>
        <v>1200</v>
      </c>
      <c r="E7" s="84" t="s">
        <v>124</v>
      </c>
    </row>
    <row r="8" spans="2:5" x14ac:dyDescent="0.2">
      <c r="B8" s="212" t="s">
        <v>82</v>
      </c>
      <c r="C8" s="112">
        <f>4*60</f>
        <v>240</v>
      </c>
      <c r="D8" s="113">
        <f>4*35</f>
        <v>140</v>
      </c>
      <c r="E8" s="84" t="s">
        <v>57</v>
      </c>
    </row>
    <row r="9" spans="2:5" x14ac:dyDescent="0.2">
      <c r="B9" s="213" t="s">
        <v>83</v>
      </c>
      <c r="C9" s="112">
        <f>2*60</f>
        <v>120</v>
      </c>
      <c r="D9" s="113">
        <f>2*35</f>
        <v>70</v>
      </c>
      <c r="E9" s="84" t="s">
        <v>56</v>
      </c>
    </row>
    <row r="10" spans="2:5" x14ac:dyDescent="0.2">
      <c r="B10" s="212" t="s">
        <v>115</v>
      </c>
      <c r="C10" s="112">
        <v>60</v>
      </c>
      <c r="D10" s="113">
        <f>1*35</f>
        <v>35</v>
      </c>
      <c r="E10" s="84" t="s">
        <v>56</v>
      </c>
    </row>
    <row r="11" spans="2:5" x14ac:dyDescent="0.2">
      <c r="B11" s="212" t="s">
        <v>104</v>
      </c>
      <c r="C11" s="112">
        <v>120</v>
      </c>
      <c r="D11" s="113">
        <v>70</v>
      </c>
      <c r="E11" s="84" t="s">
        <v>56</v>
      </c>
    </row>
    <row r="12" spans="2:5" x14ac:dyDescent="0.2">
      <c r="B12" s="194" t="s">
        <v>54</v>
      </c>
      <c r="C12" s="20"/>
      <c r="D12" s="21"/>
      <c r="E12" s="31"/>
    </row>
    <row r="13" spans="2:5" x14ac:dyDescent="0.2">
      <c r="B13" s="46" t="s">
        <v>70</v>
      </c>
      <c r="C13" s="20">
        <v>150</v>
      </c>
      <c r="D13" s="21">
        <v>150</v>
      </c>
      <c r="E13" s="31"/>
    </row>
    <row r="14" spans="2:5" x14ac:dyDescent="0.2">
      <c r="B14" s="45"/>
      <c r="C14" s="47"/>
      <c r="D14" s="48"/>
      <c r="E14" s="84"/>
    </row>
    <row r="15" spans="2:5" s="7" customFormat="1" ht="22" thickBot="1" x14ac:dyDescent="0.3">
      <c r="B15" s="33" t="s">
        <v>10</v>
      </c>
      <c r="C15" s="40">
        <f>C6+C14</f>
        <v>1890</v>
      </c>
      <c r="D15" s="41">
        <f>SUM(D6+D14)</f>
        <v>1665</v>
      </c>
      <c r="E15" s="42"/>
    </row>
    <row r="16" spans="2:5" ht="17" thickBot="1" x14ac:dyDescent="0.25">
      <c r="B16" s="18"/>
      <c r="C16" s="18"/>
      <c r="D16" s="18"/>
      <c r="E16" s="18"/>
    </row>
    <row r="17" spans="2:5" x14ac:dyDescent="0.2">
      <c r="B17" s="128" t="s">
        <v>19</v>
      </c>
      <c r="C17" s="129">
        <f>C15</f>
        <v>1890</v>
      </c>
      <c r="D17" s="18"/>
      <c r="E17" s="18"/>
    </row>
    <row r="18" spans="2:5" ht="17" thickBot="1" x14ac:dyDescent="0.25">
      <c r="B18" s="130" t="s">
        <v>20</v>
      </c>
      <c r="C18" s="131">
        <f>D15</f>
        <v>1665</v>
      </c>
      <c r="D18" s="18"/>
      <c r="E18" s="18"/>
    </row>
    <row r="19" spans="2:5" ht="17" thickBot="1" x14ac:dyDescent="0.25">
      <c r="B19" s="132" t="s">
        <v>11</v>
      </c>
      <c r="C19" s="214">
        <f>C17-C18</f>
        <v>225</v>
      </c>
      <c r="D19" s="18"/>
      <c r="E19" s="18"/>
    </row>
  </sheetData>
  <phoneticPr fontId="1" type="noConversion"/>
  <pageMargins left="0.35629921259842523" right="0.75000000000000011" top="1" bottom="1" header="0.5" footer="0.5"/>
  <pageSetup paperSize="9" scale="97" orientation="portrait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E18"/>
  <sheetViews>
    <sheetView zoomScale="75" zoomScaleNormal="75" workbookViewId="0">
      <selection activeCell="B2" sqref="B2:E17"/>
    </sheetView>
  </sheetViews>
  <sheetFormatPr baseColWidth="10" defaultColWidth="11" defaultRowHeight="16" x14ac:dyDescent="0.2"/>
  <cols>
    <col min="1" max="1" width="3.6640625" customWidth="1"/>
    <col min="2" max="2" width="28.33203125" customWidth="1"/>
    <col min="3" max="4" width="11" style="10"/>
    <col min="5" max="5" width="13.33203125" customWidth="1"/>
  </cols>
  <sheetData>
    <row r="2" spans="2:5" ht="24" x14ac:dyDescent="0.3">
      <c r="B2" s="8" t="s">
        <v>0</v>
      </c>
      <c r="C2" s="8"/>
    </row>
    <row r="3" spans="2:5" ht="21" x14ac:dyDescent="0.25">
      <c r="B3" s="9" t="str">
        <f>Hallinto!B3</f>
        <v>TULO- JA MENOARVIO 2024</v>
      </c>
      <c r="C3" s="9"/>
    </row>
    <row r="4" spans="2:5" ht="17" thickBot="1" x14ac:dyDescent="0.25"/>
    <row r="5" spans="2:5" ht="25" thickBot="1" x14ac:dyDescent="0.35">
      <c r="B5" s="59" t="s">
        <v>1</v>
      </c>
      <c r="C5" s="60" t="s">
        <v>4</v>
      </c>
      <c r="D5" s="61" t="s">
        <v>5</v>
      </c>
      <c r="E5" s="62" t="s">
        <v>33</v>
      </c>
    </row>
    <row r="6" spans="2:5" ht="25" thickBot="1" x14ac:dyDescent="0.35">
      <c r="B6" s="63" t="s">
        <v>27</v>
      </c>
      <c r="C6" s="64"/>
      <c r="D6" s="65"/>
      <c r="E6" s="66"/>
    </row>
    <row r="7" spans="2:5" ht="24" x14ac:dyDescent="0.3">
      <c r="B7" s="67" t="s">
        <v>37</v>
      </c>
      <c r="C7" s="68">
        <f>Hallinto!C46</f>
        <v>6700</v>
      </c>
      <c r="D7" s="69">
        <f>Hallinto!C47</f>
        <v>23555</v>
      </c>
      <c r="E7" s="70">
        <f>Hallinto!C48</f>
        <v>-16855</v>
      </c>
    </row>
    <row r="8" spans="2:5" ht="24" x14ac:dyDescent="0.3">
      <c r="B8" s="71"/>
      <c r="C8" s="72"/>
      <c r="D8" s="73"/>
      <c r="E8" s="74"/>
    </row>
    <row r="9" spans="2:5" ht="24" x14ac:dyDescent="0.3">
      <c r="B9" s="71" t="s">
        <v>38</v>
      </c>
      <c r="C9" s="72">
        <f>Harjoitusryhmät!C55</f>
        <v>27350</v>
      </c>
      <c r="D9" s="73">
        <f>Harjoitusryhmät!C56</f>
        <v>1920</v>
      </c>
      <c r="E9" s="75">
        <f>Harjoitusryhmät!C57</f>
        <v>25430</v>
      </c>
    </row>
    <row r="10" spans="2:5" ht="24" x14ac:dyDescent="0.3">
      <c r="B10" s="76"/>
      <c r="C10" s="72"/>
      <c r="D10" s="73"/>
      <c r="E10" s="77"/>
    </row>
    <row r="11" spans="2:5" ht="24" x14ac:dyDescent="0.3">
      <c r="B11" s="78" t="s">
        <v>39</v>
      </c>
      <c r="C11" s="72">
        <f>'Kilpailut ja leirit'!C18</f>
        <v>0</v>
      </c>
      <c r="D11" s="73">
        <f>'Kilpailut ja leirit'!C19</f>
        <v>8500</v>
      </c>
      <c r="E11" s="75">
        <f>C11-D11</f>
        <v>-8500</v>
      </c>
    </row>
    <row r="12" spans="2:5" ht="24" x14ac:dyDescent="0.3">
      <c r="B12" s="76"/>
      <c r="C12" s="72"/>
      <c r="D12" s="73"/>
      <c r="E12" s="77"/>
    </row>
    <row r="13" spans="2:5" ht="24" x14ac:dyDescent="0.3">
      <c r="B13" s="71" t="s">
        <v>18</v>
      </c>
      <c r="C13" s="72">
        <f>Koulutukset!C25</f>
        <v>1300</v>
      </c>
      <c r="D13" s="73">
        <f>Koulutukset!C26</f>
        <v>1600</v>
      </c>
      <c r="E13" s="75">
        <f>C13-D13</f>
        <v>-300</v>
      </c>
    </row>
    <row r="14" spans="2:5" ht="24" x14ac:dyDescent="0.3">
      <c r="B14" s="79"/>
      <c r="C14" s="72"/>
      <c r="D14" s="73"/>
      <c r="E14" s="77"/>
    </row>
    <row r="15" spans="2:5" ht="24" x14ac:dyDescent="0.3">
      <c r="B15" s="78" t="s">
        <v>40</v>
      </c>
      <c r="C15" s="72">
        <f>Graduoinnit!C17</f>
        <v>1890</v>
      </c>
      <c r="D15" s="73">
        <f>Graduoinnit!C18</f>
        <v>1665</v>
      </c>
      <c r="E15" s="75">
        <f>C15-D15</f>
        <v>225</v>
      </c>
    </row>
    <row r="16" spans="2:5" ht="24" x14ac:dyDescent="0.3">
      <c r="B16" s="76"/>
      <c r="C16" s="72"/>
      <c r="D16" s="73"/>
      <c r="E16" s="77"/>
    </row>
    <row r="17" spans="2:5" ht="25" thickBot="1" x14ac:dyDescent="0.35">
      <c r="B17" s="80" t="s">
        <v>10</v>
      </c>
      <c r="C17" s="81">
        <f>C7+C9+C11+C13+C15</f>
        <v>37240</v>
      </c>
      <c r="D17" s="82">
        <f>D7+D9+D11+D13+D15</f>
        <v>37240</v>
      </c>
      <c r="E17" s="83">
        <f>E7+E9+E11+E13+E15</f>
        <v>0</v>
      </c>
    </row>
    <row r="18" spans="2:5" x14ac:dyDescent="0.2">
      <c r="B18" s="10"/>
      <c r="C18"/>
      <c r="D18"/>
    </row>
  </sheetData>
  <phoneticPr fontId="1" type="noConversion"/>
  <pageMargins left="0.25" right="0.25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Laskentataulukot</vt:lpstr>
      </vt:variant>
      <vt:variant>
        <vt:i4>7</vt:i4>
      </vt:variant>
      <vt:variant>
        <vt:lpstr>Nimetyt alueet</vt:lpstr>
      </vt:variant>
      <vt:variant>
        <vt:i4>6</vt:i4>
      </vt:variant>
    </vt:vector>
  </HeadingPairs>
  <TitlesOfParts>
    <vt:vector size="13" baseType="lpstr">
      <vt:lpstr>Etusivu</vt:lpstr>
      <vt:lpstr>Hallinto</vt:lpstr>
      <vt:lpstr>Harjoitusryhmät</vt:lpstr>
      <vt:lpstr>Kilpailut ja leirit</vt:lpstr>
      <vt:lpstr>Koulutukset</vt:lpstr>
      <vt:lpstr>Graduoinnit</vt:lpstr>
      <vt:lpstr>Yhteenveto</vt:lpstr>
      <vt:lpstr>Graduoinnit!Tulostusalue</vt:lpstr>
      <vt:lpstr>Hallinto!Tulostusalue</vt:lpstr>
      <vt:lpstr>Harjoitusryhmät!Tulostusalue</vt:lpstr>
      <vt:lpstr>'Kilpailut ja leirit'!Tulostusalue</vt:lpstr>
      <vt:lpstr>Koulutukset!Tulostusalue</vt:lpstr>
      <vt:lpstr>Yhteenveto!Tulostusalue</vt:lpstr>
    </vt:vector>
  </TitlesOfParts>
  <Manager/>
  <Company>koti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Aki Flöjt</dc:creator>
  <cp:keywords/>
  <dc:description/>
  <cp:lastModifiedBy>Aki Flöjt</cp:lastModifiedBy>
  <cp:lastPrinted>2019-12-13T09:47:17Z</cp:lastPrinted>
  <dcterms:created xsi:type="dcterms:W3CDTF">2012-11-19T10:18:28Z</dcterms:created>
  <dcterms:modified xsi:type="dcterms:W3CDTF">2024-02-25T18:04:29Z</dcterms:modified>
  <cp:category/>
</cp:coreProperties>
</file>