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-460" windowWidth="25600" windowHeight="16000" tabRatio="500"/>
  </bookViews>
  <sheets>
    <sheet name="Etusivu" sheetId="8" r:id="rId1"/>
    <sheet name="Hallinto" sheetId="1" r:id="rId2"/>
    <sheet name="Harjoitusryhmät" sheetId="2" r:id="rId3"/>
    <sheet name="Kilpailut ja leirit" sheetId="3" r:id="rId4"/>
    <sheet name="Koulutukset" sheetId="4" r:id="rId5"/>
    <sheet name="Graduoinnit" sheetId="5" r:id="rId6"/>
    <sheet name="Yhteenveto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9" i="2" l="1"/>
  <c r="D44" i="2"/>
  <c r="D28" i="2"/>
  <c r="D17" i="2"/>
  <c r="D6" i="2"/>
  <c r="C46" i="2"/>
  <c r="C41" i="2"/>
  <c r="C36" i="2"/>
  <c r="C31" i="2"/>
  <c r="C25" i="2"/>
  <c r="C20" i="2"/>
  <c r="C14" i="2"/>
  <c r="C9" i="2"/>
  <c r="C16" i="4"/>
  <c r="C15" i="4"/>
  <c r="D16" i="4"/>
  <c r="D15" i="4"/>
  <c r="D12" i="5"/>
  <c r="D11" i="5"/>
  <c r="C11" i="5"/>
  <c r="D10" i="5"/>
  <c r="C10" i="5"/>
  <c r="C9" i="5"/>
  <c r="D9" i="5"/>
  <c r="D42" i="2"/>
  <c r="C40" i="2"/>
  <c r="D37" i="2"/>
  <c r="C35" i="2"/>
  <c r="D52" i="2"/>
  <c r="D47" i="2"/>
  <c r="D32" i="2"/>
  <c r="D26" i="2"/>
  <c r="D21" i="2"/>
  <c r="D15" i="2"/>
  <c r="D10" i="2"/>
  <c r="C13" i="2"/>
  <c r="D11" i="4"/>
  <c r="D40" i="1"/>
  <c r="D23" i="1"/>
  <c r="D18" i="1"/>
  <c r="D12" i="1"/>
  <c r="D6" i="1"/>
  <c r="D36" i="1"/>
  <c r="D45" i="1"/>
  <c r="D7" i="4"/>
  <c r="D21" i="4"/>
  <c r="D25" i="4"/>
  <c r="D32" i="4"/>
  <c r="C7" i="5"/>
  <c r="D7" i="5"/>
  <c r="D25" i="1"/>
  <c r="C23" i="1"/>
  <c r="C50" i="2"/>
  <c r="C45" i="2"/>
  <c r="C30" i="2"/>
  <c r="C24" i="2"/>
  <c r="C8" i="2"/>
  <c r="D20" i="1"/>
  <c r="D19" i="1"/>
  <c r="C11" i="4"/>
  <c r="C19" i="2"/>
  <c r="C6" i="2"/>
  <c r="C17" i="2"/>
  <c r="C28" i="2"/>
  <c r="C44" i="2"/>
  <c r="C49" i="2"/>
  <c r="C56" i="2"/>
  <c r="C6" i="1"/>
  <c r="D13" i="3"/>
  <c r="C13" i="3"/>
  <c r="D8" i="3"/>
  <c r="C8" i="3"/>
  <c r="C40" i="1"/>
  <c r="C36" i="1"/>
  <c r="D33" i="1"/>
  <c r="C33" i="1"/>
  <c r="D27" i="1"/>
  <c r="C27" i="1"/>
  <c r="C18" i="1"/>
  <c r="C12" i="1"/>
  <c r="C12" i="5"/>
  <c r="C45" i="1"/>
  <c r="C48" i="1"/>
  <c r="C47" i="1"/>
  <c r="C49" i="1"/>
  <c r="D8" i="5"/>
  <c r="C8" i="5"/>
  <c r="C55" i="2"/>
  <c r="C24" i="3"/>
  <c r="D24" i="3"/>
  <c r="C7" i="4"/>
  <c r="C21" i="4"/>
  <c r="C25" i="4"/>
  <c r="C29" i="4"/>
  <c r="C32" i="4"/>
  <c r="D16" i="5"/>
  <c r="D18" i="5"/>
  <c r="D18" i="3"/>
  <c r="D26" i="3"/>
  <c r="C18" i="3"/>
  <c r="C26" i="3"/>
  <c r="C54" i="2"/>
  <c r="C16" i="5"/>
  <c r="C18" i="5"/>
  <c r="C20" i="5"/>
  <c r="C34" i="4"/>
  <c r="C13" i="7"/>
  <c r="C7" i="7"/>
  <c r="C58" i="2"/>
  <c r="C9" i="7"/>
  <c r="C15" i="7"/>
  <c r="C28" i="3"/>
  <c r="C11" i="7"/>
  <c r="C17" i="7"/>
  <c r="C29" i="3"/>
  <c r="D11" i="7"/>
  <c r="C35" i="4"/>
  <c r="D13" i="7"/>
  <c r="E7" i="7"/>
  <c r="D7" i="7"/>
  <c r="D56" i="2"/>
  <c r="C59" i="2"/>
  <c r="C60" i="2"/>
  <c r="E9" i="7"/>
  <c r="D9" i="7"/>
  <c r="D54" i="2"/>
  <c r="E11" i="7"/>
  <c r="E13" i="7"/>
  <c r="C21" i="5"/>
  <c r="D15" i="7"/>
  <c r="E15" i="7"/>
  <c r="E17" i="7"/>
  <c r="D17" i="7"/>
  <c r="C22" i="5"/>
  <c r="C36" i="4"/>
  <c r="C30" i="3"/>
</calcChain>
</file>

<file path=xl/sharedStrings.xml><?xml version="1.0" encoding="utf-8"?>
<sst xmlns="http://schemas.openxmlformats.org/spreadsheetml/2006/main" count="237" uniqueCount="148">
  <si>
    <t>KAJAANIN JUDOKERHO RY</t>
  </si>
  <si>
    <t>KOHDE</t>
  </si>
  <si>
    <t>HUOMIO</t>
  </si>
  <si>
    <t>1.1 Kokoukset</t>
  </si>
  <si>
    <t>TULO €</t>
  </si>
  <si>
    <t>MENO €</t>
  </si>
  <si>
    <t>2.1 Muksujudo</t>
  </si>
  <si>
    <t>Jäsenmaksut</t>
  </si>
  <si>
    <t>Kausimaksut</t>
  </si>
  <si>
    <t>Jäsenmaksu</t>
  </si>
  <si>
    <t>Lapset ja nuoret</t>
  </si>
  <si>
    <t>Aikuiset</t>
  </si>
  <si>
    <t>Yhteensä</t>
  </si>
  <si>
    <t>Netto</t>
  </si>
  <si>
    <t>Kilpailumaksut</t>
  </si>
  <si>
    <t>Valmentaja, ohjaaja</t>
  </si>
  <si>
    <t>3. Kilpailut  ja leirit</t>
  </si>
  <si>
    <t xml:space="preserve">3.1 Kilpailut </t>
  </si>
  <si>
    <t>3.2 Leirit</t>
  </si>
  <si>
    <t>Leirimaksut</t>
  </si>
  <si>
    <t>4. Koulutukset</t>
  </si>
  <si>
    <t>TULOT</t>
  </si>
  <si>
    <t>MENOT</t>
  </si>
  <si>
    <t>Kevätkokous</t>
  </si>
  <si>
    <t>Hallituksen kokoukset</t>
  </si>
  <si>
    <t xml:space="preserve">1.2 Jäsenhallinta </t>
  </si>
  <si>
    <t>4.1. Seuratoiminta</t>
  </si>
  <si>
    <t>4.2. Ohjaaja- ja valmentaja koulutukset</t>
  </si>
  <si>
    <t>Kaupungin yleisavustus</t>
  </si>
  <si>
    <t>Talkootoiminta</t>
  </si>
  <si>
    <t>Pankkikulut</t>
  </si>
  <si>
    <t>Ruokailu</t>
  </si>
  <si>
    <t>Leirimaksu</t>
  </si>
  <si>
    <t>Yhteenveto</t>
  </si>
  <si>
    <t>1.4 Viestintä</t>
  </si>
  <si>
    <t>1.6 Investoinnit</t>
  </si>
  <si>
    <t>Harjoitusvälineet</t>
  </si>
  <si>
    <t>Stipendit, muistamiset</t>
  </si>
  <si>
    <t>Judoliiton yleiskokoukset</t>
  </si>
  <si>
    <t>Kurssi-ilmoitukset</t>
  </si>
  <si>
    <t>Postituskulut</t>
  </si>
  <si>
    <t>NETTO €</t>
  </si>
  <si>
    <t>5. Graduoinnit</t>
  </si>
  <si>
    <t xml:space="preserve"> </t>
  </si>
  <si>
    <t>Muksujudo I</t>
  </si>
  <si>
    <t>Muksujudo II</t>
  </si>
  <si>
    <t xml:space="preserve">2.3 Jatkokurssit </t>
  </si>
  <si>
    <t>1. Hallinto</t>
  </si>
  <si>
    <t>2. Harjoitusryhmät</t>
  </si>
  <si>
    <t>3. Kilpailut ja leirit</t>
  </si>
  <si>
    <t>6. Graduoinnit</t>
  </si>
  <si>
    <t>1. HALLINTO</t>
  </si>
  <si>
    <t>2. HARJOITUSYHMÄT</t>
  </si>
  <si>
    <t>2.2 Peruskurssit</t>
  </si>
  <si>
    <t>2.6 Muut harjoitusryhmät</t>
  </si>
  <si>
    <t>2.5 Ohjaajat, seuratoimijat</t>
  </si>
  <si>
    <t xml:space="preserve">1.7 Markkinointi </t>
  </si>
  <si>
    <t>1.8 Muut</t>
  </si>
  <si>
    <t>Kainuun Liikunta jäsenmaksu</t>
  </si>
  <si>
    <t>5.1 Kurssi- ja seuragraduoinnit</t>
  </si>
  <si>
    <t>5.2 Dan-kollegio</t>
  </si>
  <si>
    <t>2 osallistujaa</t>
  </si>
  <si>
    <t>Ilmoitusmaksu SJuL:lle</t>
  </si>
  <si>
    <t>4.4 Kata-, graduointi- ja tuomarointikoulutukset</t>
  </si>
  <si>
    <t>4.6 Muut</t>
  </si>
  <si>
    <t>sis. ruokailu, kokousmateriaalit ym.</t>
  </si>
  <si>
    <t>sis. kokousmateriaalit ja tarjoilu</t>
  </si>
  <si>
    <t>Jäsenlaskutus</t>
  </si>
  <si>
    <t>Lasten ja nuorten liikunnan tuki</t>
  </si>
  <si>
    <t>Liittymismaksut</t>
  </si>
  <si>
    <t>Matkakustannukset</t>
  </si>
  <si>
    <t>Kirjanpito, rahastonhoito</t>
  </si>
  <si>
    <t>Vakuutukset</t>
  </si>
  <si>
    <t>Kahvakuula-ryhmä</t>
  </si>
  <si>
    <t>5.2. Liittograduoinnit</t>
  </si>
  <si>
    <t xml:space="preserve">sis. Judopassin, rekisteröinti SJuL:n  ja kelt. vyön </t>
  </si>
  <si>
    <t>Esite- ja mainosmateriaali</t>
  </si>
  <si>
    <t>sis. rekisteröinti SJuL:n ja vyön</t>
  </si>
  <si>
    <t xml:space="preserve">sis. rekisteröinti SJuL:n ja vyön </t>
  </si>
  <si>
    <t>Valmentajat, ohjaajat</t>
  </si>
  <si>
    <t>3.3 Tuomaritoiminta</t>
  </si>
  <si>
    <t>60 €/ kausi</t>
  </si>
  <si>
    <t>1.5 Avustukset &amp; talkootoiminta</t>
  </si>
  <si>
    <t>Tulostin- ja toimistotarvikkeet</t>
  </si>
  <si>
    <t>Koulutusavustus</t>
  </si>
  <si>
    <t>1.3 Salitila</t>
  </si>
  <si>
    <t>sis. majoitus ja polttoainek.</t>
  </si>
  <si>
    <t>Sis. majoitus ja polttoainek.</t>
  </si>
  <si>
    <t>Matka- ja majoituskulut</t>
  </si>
  <si>
    <t>Salitilan kunnostus ja ylläpito</t>
  </si>
  <si>
    <t>Judosalin vuokra</t>
  </si>
  <si>
    <t>Judosalin siivous</t>
  </si>
  <si>
    <t>Jatkokurssi I/II</t>
  </si>
  <si>
    <t>Graduointikoulutus</t>
  </si>
  <si>
    <t>Syyskokous ja Puurojuhla</t>
  </si>
  <si>
    <t>Judon perusteet -koulutus (JP)</t>
  </si>
  <si>
    <t>sis. Matkat ja majoitukset</t>
  </si>
  <si>
    <t>140 €/kausi</t>
  </si>
  <si>
    <t>5 kyu (25 kpl)</t>
  </si>
  <si>
    <t>Nettisivut (Sporttisaitti)</t>
  </si>
  <si>
    <t>sis. kisamaksut, matkat ja majoitus</t>
  </si>
  <si>
    <t>4 kyu (4 kpl)</t>
  </si>
  <si>
    <t>3 kyu (3 kpl)</t>
  </si>
  <si>
    <t>1 kyu (2 kpl)</t>
  </si>
  <si>
    <t>Kata-koulutukset</t>
  </si>
  <si>
    <t>Seuravaatteet</t>
  </si>
  <si>
    <t xml:space="preserve">Jatkavat muksujudokat </t>
  </si>
  <si>
    <t>2 kyu (3 kpl)</t>
  </si>
  <si>
    <t>Judoliiton vakuutusmaksu</t>
  </si>
  <si>
    <t>TULO- JA MENOARVIO 2019</t>
  </si>
  <si>
    <t>Jäsenmaksut 2019</t>
  </si>
  <si>
    <t>2019 aloittava ryhmä</t>
  </si>
  <si>
    <t>2019 alkava ryhmä</t>
  </si>
  <si>
    <t>2.4 Aikuisten kuntojudo</t>
  </si>
  <si>
    <t>1 dan (1 kpl)</t>
  </si>
  <si>
    <t>Alueleiri Kajaani  2019</t>
  </si>
  <si>
    <t>5 uutta muksujudokaa</t>
  </si>
  <si>
    <t>Urheiluseurojen taloushallinnon koulutus</t>
  </si>
  <si>
    <t>Verkkokoulutus</t>
  </si>
  <si>
    <t>Junioriohjaaja-seminaari</t>
  </si>
  <si>
    <t>Muksujudo-ohjaaja 1 -koulutus</t>
  </si>
  <si>
    <t>4.3 Tähtiseura-koulutukset</t>
  </si>
  <si>
    <t>Tähtiseuraseminaari</t>
  </si>
  <si>
    <t>Seuratoimijapäivät</t>
  </si>
  <si>
    <t>Jatkokurssi III</t>
  </si>
  <si>
    <t>Kilpajudoryhmä/ Jatkokurssi IV</t>
  </si>
  <si>
    <t>15 osallistujaa</t>
  </si>
  <si>
    <t>Seurakouluttaja -koulutus</t>
  </si>
  <si>
    <t>Sovelletun judon ohjaajakoulutus</t>
  </si>
  <si>
    <t>Muksujudo-ohjaaja 2 -koulutus</t>
  </si>
  <si>
    <t>alle 7 -v. jäsen 43 €</t>
  </si>
  <si>
    <t>yli 7-v. jäsen 78 €</t>
  </si>
  <si>
    <t>yli 7-v. Jäsen 78 €</t>
  </si>
  <si>
    <t>yli 7 -v. jäsen 78 €</t>
  </si>
  <si>
    <t>25 judokaa</t>
  </si>
  <si>
    <t>5 judokaa</t>
  </si>
  <si>
    <t>30 judokaa</t>
  </si>
  <si>
    <t>15 judokaa</t>
  </si>
  <si>
    <t>2 dan (2 kpl)</t>
  </si>
  <si>
    <t>Dan-kollegio jäsenmaksut 2019</t>
  </si>
  <si>
    <t>Seura työnantajana koulutus</t>
  </si>
  <si>
    <t>Oppimisen ja ohjaamisen perustaidot judossa</t>
  </si>
  <si>
    <t>Seuravalmentajien tekniikkakoulutus</t>
  </si>
  <si>
    <t>Sporttisaitti -jäsenlaskutus</t>
  </si>
  <si>
    <t>Siivous ostopalveluna</t>
  </si>
  <si>
    <t>Joustotatamin korjaus</t>
  </si>
  <si>
    <t>Sponsorit</t>
  </si>
  <si>
    <t>Hyväksytty sääntömääräisessä syyskokouksessa 17.12.2018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</si>
</sst>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€&quot;;[Red]\-#,##0\ &quot;€&quot;"/>
    <numFmt numFmtId="164" formatCode="_-* #,##0.00\ [$€-40B]_-;\-* #,##0.00\ [$€-40B]_-;_-* &quot;-&quot;??\ [$€-40B]_-;_-@_-"/>
  </numFmts>
  <fonts count="34" x14ac:knownFonts="1">
    <font>
      <sz val="12"/>
      <color theme="1"/>
      <name val="Calibri"/>
      <family val="2"/>
      <scheme val="minor"/>
    </font>
    <font>
      <sz val="8"/>
      <name val="Calibri"/>
      <family val="2"/>
    </font>
    <font>
      <sz val="8"/>
      <name val="Calibr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8000"/>
      <name val="Calibri"/>
      <family val="2"/>
      <scheme val="minor"/>
    </font>
    <font>
      <b/>
      <sz val="18"/>
      <color theme="1"/>
      <name val="Calibri"/>
      <scheme val="minor"/>
    </font>
    <font>
      <b/>
      <sz val="18"/>
      <color rgb="FF008000"/>
      <name val="Calibri"/>
      <scheme val="minor"/>
    </font>
    <font>
      <sz val="16"/>
      <color rgb="FFFF0000"/>
      <name val="Calibri"/>
      <scheme val="minor"/>
    </font>
    <font>
      <b/>
      <i/>
      <sz val="16"/>
      <color theme="1"/>
      <name val="Calibri"/>
      <scheme val="minor"/>
    </font>
    <font>
      <b/>
      <i/>
      <sz val="16"/>
      <color rgb="FF008000"/>
      <name val="Calibri"/>
      <scheme val="minor"/>
    </font>
    <font>
      <b/>
      <sz val="14"/>
      <color theme="1"/>
      <name val="Calibri"/>
      <scheme val="minor"/>
    </font>
    <font>
      <b/>
      <sz val="18"/>
      <color rgb="FF000000"/>
      <name val="Calibri"/>
      <scheme val="minor"/>
    </font>
    <font>
      <b/>
      <i/>
      <sz val="16"/>
      <color rgb="FF000000"/>
      <name val="Calibri"/>
      <scheme val="minor"/>
    </font>
    <font>
      <sz val="14"/>
      <name val="Calibri"/>
      <scheme val="minor"/>
    </font>
    <font>
      <b/>
      <i/>
      <sz val="14"/>
      <name val="Calibri"/>
      <scheme val="minor"/>
    </font>
    <font>
      <b/>
      <sz val="14"/>
      <name val="Calibri"/>
      <scheme val="minor"/>
    </font>
    <font>
      <b/>
      <i/>
      <sz val="16"/>
      <name val="Calibri"/>
      <scheme val="minor"/>
    </font>
    <font>
      <sz val="12"/>
      <name val="Calibri"/>
      <scheme val="minor"/>
    </font>
    <font>
      <b/>
      <sz val="16"/>
      <name val="Calibri"/>
      <scheme val="minor"/>
    </font>
    <font>
      <sz val="16"/>
      <name val="Calibri"/>
      <scheme val="minor"/>
    </font>
    <font>
      <b/>
      <sz val="12"/>
      <name val="Calibri"/>
      <scheme val="minor"/>
    </font>
    <font>
      <sz val="10"/>
      <name val="Calibri"/>
      <scheme val="minor"/>
    </font>
    <font>
      <b/>
      <sz val="16"/>
      <color theme="1"/>
      <name val="Calibri"/>
      <scheme val="minor"/>
    </font>
    <font>
      <sz val="16"/>
      <color theme="1"/>
      <name val="Calibri"/>
      <scheme val="minor"/>
    </font>
    <font>
      <b/>
      <i/>
      <sz val="12"/>
      <name val="Calibri"/>
      <scheme val="minor"/>
    </font>
    <font>
      <b/>
      <i/>
      <sz val="14"/>
      <color theme="1"/>
      <name val="Calibri"/>
      <scheme val="minor"/>
    </font>
    <font>
      <b/>
      <sz val="18"/>
      <name val="Calibri"/>
      <scheme val="minor"/>
    </font>
    <font>
      <sz val="18"/>
      <name val="Calibri"/>
      <scheme val="minor"/>
    </font>
    <font>
      <b/>
      <i/>
      <sz val="18"/>
      <name val="Calibri"/>
      <scheme val="minor"/>
    </font>
    <font>
      <sz val="11"/>
      <name val="Calibri"/>
      <family val="2"/>
      <scheme val="minor"/>
    </font>
    <font>
      <i/>
      <sz val="14"/>
      <name val="Calibri"/>
      <scheme val="minor"/>
    </font>
    <font>
      <b/>
      <i/>
      <sz val="12"/>
      <color theme="1"/>
      <name val="Calibri"/>
      <scheme val="minor"/>
    </font>
    <font>
      <b/>
      <sz val="2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4" fillId="0" borderId="0" xfId="0" applyFont="1"/>
    <xf numFmtId="0" fontId="14" fillId="2" borderId="1" xfId="0" applyFont="1" applyFill="1" applyBorder="1"/>
    <xf numFmtId="0" fontId="15" fillId="3" borderId="2" xfId="0" applyFont="1" applyFill="1" applyBorder="1" applyAlignment="1">
      <alignment horizontal="left"/>
    </xf>
    <xf numFmtId="0" fontId="15" fillId="4" borderId="3" xfId="0" applyFont="1" applyFill="1" applyBorder="1" applyAlignment="1">
      <alignment horizontal="left"/>
    </xf>
    <xf numFmtId="0" fontId="14" fillId="2" borderId="4" xfId="0" applyFont="1" applyFill="1" applyBorder="1"/>
    <xf numFmtId="0" fontId="14" fillId="4" borderId="5" xfId="0" applyFont="1" applyFill="1" applyBorder="1" applyAlignment="1">
      <alignment horizontal="left"/>
    </xf>
    <xf numFmtId="0" fontId="14" fillId="3" borderId="2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left"/>
    </xf>
    <xf numFmtId="0" fontId="14" fillId="4" borderId="5" xfId="0" applyFont="1" applyFill="1" applyBorder="1"/>
    <xf numFmtId="0" fontId="16" fillId="4" borderId="5" xfId="0" applyFont="1" applyFill="1" applyBorder="1"/>
    <xf numFmtId="0" fontId="16" fillId="4" borderId="6" xfId="0" applyFont="1" applyFill="1" applyBorder="1"/>
    <xf numFmtId="0" fontId="14" fillId="4" borderId="7" xfId="0" applyFont="1" applyFill="1" applyBorder="1"/>
    <xf numFmtId="0" fontId="14" fillId="3" borderId="8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14" fillId="2" borderId="10" xfId="0" applyFont="1" applyFill="1" applyBorder="1"/>
    <xf numFmtId="0" fontId="16" fillId="4" borderId="7" xfId="0" applyFont="1" applyFill="1" applyBorder="1"/>
    <xf numFmtId="0" fontId="15" fillId="3" borderId="8" xfId="0" applyFont="1" applyFill="1" applyBorder="1" applyAlignment="1">
      <alignment horizontal="left"/>
    </xf>
    <xf numFmtId="0" fontId="15" fillId="4" borderId="9" xfId="0" applyFont="1" applyFill="1" applyBorder="1" applyAlignment="1">
      <alignment horizontal="left"/>
    </xf>
    <xf numFmtId="0" fontId="17" fillId="4" borderId="11" xfId="0" applyFont="1" applyFill="1" applyBorder="1" applyAlignment="1">
      <alignment horizontal="right"/>
    </xf>
    <xf numFmtId="0" fontId="18" fillId="0" borderId="0" xfId="0" applyFont="1"/>
    <xf numFmtId="0" fontId="18" fillId="0" borderId="0" xfId="0" applyFont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3" borderId="2" xfId="0" applyFont="1" applyFill="1" applyBorder="1" applyAlignment="1">
      <alignment horizontal="left"/>
    </xf>
    <xf numFmtId="0" fontId="18" fillId="4" borderId="3" xfId="0" applyFont="1" applyFill="1" applyBorder="1" applyAlignment="1">
      <alignment horizontal="left"/>
    </xf>
    <xf numFmtId="0" fontId="18" fillId="2" borderId="4" xfId="0" applyFont="1" applyFill="1" applyBorder="1"/>
    <xf numFmtId="0" fontId="18" fillId="4" borderId="5" xfId="0" applyFont="1" applyFill="1" applyBorder="1"/>
    <xf numFmtId="0" fontId="15" fillId="3" borderId="12" xfId="0" applyFont="1" applyFill="1" applyBorder="1" applyAlignment="1">
      <alignment horizontal="left"/>
    </xf>
    <xf numFmtId="0" fontId="18" fillId="4" borderId="6" xfId="0" applyFont="1" applyFill="1" applyBorder="1"/>
    <xf numFmtId="0" fontId="18" fillId="3" borderId="12" xfId="0" applyFont="1" applyFill="1" applyBorder="1" applyAlignment="1">
      <alignment horizontal="left"/>
    </xf>
    <xf numFmtId="0" fontId="18" fillId="4" borderId="7" xfId="0" applyFont="1" applyFill="1" applyBorder="1"/>
    <xf numFmtId="0" fontId="18" fillId="3" borderId="8" xfId="0" applyFont="1" applyFill="1" applyBorder="1" applyAlignment="1">
      <alignment horizontal="left"/>
    </xf>
    <xf numFmtId="0" fontId="18" fillId="4" borderId="9" xfId="0" applyFont="1" applyFill="1" applyBorder="1" applyAlignment="1">
      <alignment horizontal="left"/>
    </xf>
    <xf numFmtId="0" fontId="18" fillId="2" borderId="10" xfId="0" applyFont="1" applyFill="1" applyBorder="1"/>
    <xf numFmtId="0" fontId="14" fillId="2" borderId="10" xfId="0" applyFont="1" applyFill="1" applyBorder="1" applyAlignment="1">
      <alignment horizontal="left"/>
    </xf>
    <xf numFmtId="0" fontId="16" fillId="4" borderId="7" xfId="0" applyFont="1" applyFill="1" applyBorder="1" applyAlignment="1">
      <alignment horizontal="left"/>
    </xf>
    <xf numFmtId="0" fontId="18" fillId="4" borderId="7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/>
    </xf>
    <xf numFmtId="0" fontId="14" fillId="4" borderId="13" xfId="0" applyFont="1" applyFill="1" applyBorder="1" applyAlignment="1">
      <alignment horizontal="left"/>
    </xf>
    <xf numFmtId="0" fontId="14" fillId="2" borderId="13" xfId="0" applyFont="1" applyFill="1" applyBorder="1"/>
    <xf numFmtId="0" fontId="16" fillId="4" borderId="5" xfId="0" applyFont="1" applyFill="1" applyBorder="1" applyAlignment="1">
      <alignment horizontal="left"/>
    </xf>
    <xf numFmtId="0" fontId="15" fillId="3" borderId="5" xfId="0" applyFont="1" applyFill="1" applyBorder="1" applyAlignment="1">
      <alignment horizontal="left"/>
    </xf>
    <xf numFmtId="0" fontId="15" fillId="4" borderId="13" xfId="0" applyFont="1" applyFill="1" applyBorder="1" applyAlignment="1">
      <alignment horizontal="left"/>
    </xf>
    <xf numFmtId="0" fontId="14" fillId="4" borderId="6" xfId="0" applyFont="1" applyFill="1" applyBorder="1"/>
    <xf numFmtId="0" fontId="14" fillId="4" borderId="6" xfId="0" applyFont="1" applyFill="1" applyBorder="1" applyAlignment="1">
      <alignment horizontal="left"/>
    </xf>
    <xf numFmtId="0" fontId="14" fillId="3" borderId="7" xfId="0" applyFont="1" applyFill="1" applyBorder="1" applyAlignment="1">
      <alignment horizontal="left"/>
    </xf>
    <xf numFmtId="0" fontId="14" fillId="4" borderId="14" xfId="0" applyFont="1" applyFill="1" applyBorder="1" applyAlignment="1">
      <alignment horizontal="left"/>
    </xf>
    <xf numFmtId="0" fontId="14" fillId="2" borderId="14" xfId="0" applyFont="1" applyFill="1" applyBorder="1"/>
    <xf numFmtId="0" fontId="15" fillId="3" borderId="7" xfId="0" applyFont="1" applyFill="1" applyBorder="1" applyAlignment="1">
      <alignment horizontal="left"/>
    </xf>
    <xf numFmtId="0" fontId="15" fillId="4" borderId="14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/>
    </xf>
    <xf numFmtId="0" fontId="19" fillId="4" borderId="15" xfId="0" applyFont="1" applyFill="1" applyBorder="1" applyAlignment="1">
      <alignment horizontal="left"/>
    </xf>
    <xf numFmtId="0" fontId="20" fillId="2" borderId="15" xfId="0" applyFont="1" applyFill="1" applyBorder="1"/>
    <xf numFmtId="0" fontId="16" fillId="4" borderId="16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left"/>
    </xf>
    <xf numFmtId="0" fontId="16" fillId="4" borderId="6" xfId="0" applyFont="1" applyFill="1" applyBorder="1" applyAlignment="1">
      <alignment horizontal="left"/>
    </xf>
    <xf numFmtId="0" fontId="14" fillId="4" borderId="7" xfId="0" applyFont="1" applyFill="1" applyBorder="1" applyAlignment="1">
      <alignment horizontal="left"/>
    </xf>
    <xf numFmtId="0" fontId="19" fillId="3" borderId="17" xfId="0" applyFont="1" applyFill="1" applyBorder="1" applyAlignment="1">
      <alignment horizontal="left"/>
    </xf>
    <xf numFmtId="0" fontId="19" fillId="4" borderId="18" xfId="0" applyFont="1" applyFill="1" applyBorder="1" applyAlignment="1">
      <alignment horizontal="left"/>
    </xf>
    <xf numFmtId="0" fontId="16" fillId="2" borderId="19" xfId="0" applyFont="1" applyFill="1" applyBorder="1" applyAlignment="1">
      <alignment horizontal="left"/>
    </xf>
    <xf numFmtId="0" fontId="21" fillId="2" borderId="4" xfId="0" applyFont="1" applyFill="1" applyBorder="1"/>
    <xf numFmtId="0" fontId="21" fillId="4" borderId="6" xfId="0" applyFont="1" applyFill="1" applyBorder="1"/>
    <xf numFmtId="0" fontId="16" fillId="3" borderId="2" xfId="0" applyFont="1" applyFill="1" applyBorder="1" applyAlignment="1">
      <alignment horizontal="left"/>
    </xf>
    <xf numFmtId="0" fontId="16" fillId="4" borderId="3" xfId="0" applyFont="1" applyFill="1" applyBorder="1" applyAlignment="1">
      <alignment horizontal="left"/>
    </xf>
    <xf numFmtId="0" fontId="16" fillId="2" borderId="4" xfId="0" applyFont="1" applyFill="1" applyBorder="1" applyAlignment="1">
      <alignment horizontal="left"/>
    </xf>
    <xf numFmtId="0" fontId="16" fillId="3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9" fillId="4" borderId="20" xfId="0" applyFont="1" applyFill="1" applyBorder="1" applyAlignment="1">
      <alignment horizontal="center"/>
    </xf>
    <xf numFmtId="0" fontId="19" fillId="3" borderId="21" xfId="0" applyFont="1" applyFill="1" applyBorder="1" applyAlignment="1">
      <alignment horizontal="center"/>
    </xf>
    <xf numFmtId="0" fontId="19" fillId="4" borderId="22" xfId="0" applyFont="1" applyFill="1" applyBorder="1" applyAlignment="1">
      <alignment horizontal="center"/>
    </xf>
    <xf numFmtId="0" fontId="19" fillId="2" borderId="23" xfId="0" applyFont="1" applyFill="1" applyBorder="1"/>
    <xf numFmtId="0" fontId="22" fillId="2" borderId="4" xfId="0" applyFont="1" applyFill="1" applyBorder="1" applyAlignment="1">
      <alignment horizontal="left"/>
    </xf>
    <xf numFmtId="0" fontId="18" fillId="2" borderId="13" xfId="0" applyFont="1" applyFill="1" applyBorder="1"/>
    <xf numFmtId="0" fontId="18" fillId="2" borderId="13" xfId="0" applyNumberFormat="1" applyFont="1" applyFill="1" applyBorder="1" applyAlignment="1">
      <alignment horizontal="left"/>
    </xf>
    <xf numFmtId="0" fontId="23" fillId="0" borderId="0" xfId="0" applyFont="1"/>
    <xf numFmtId="0" fontId="24" fillId="0" borderId="0" xfId="0" applyFont="1" applyAlignment="1">
      <alignment horizontal="left"/>
    </xf>
    <xf numFmtId="0" fontId="25" fillId="4" borderId="6" xfId="0" applyFont="1" applyFill="1" applyBorder="1" applyAlignment="1">
      <alignment horizontal="left"/>
    </xf>
    <xf numFmtId="0" fontId="25" fillId="4" borderId="5" xfId="0" applyFont="1" applyFill="1" applyBorder="1" applyAlignment="1">
      <alignment horizontal="left"/>
    </xf>
    <xf numFmtId="0" fontId="25" fillId="4" borderId="6" xfId="0" applyFont="1" applyFill="1" applyBorder="1"/>
    <xf numFmtId="0" fontId="25" fillId="4" borderId="7" xfId="0" applyFont="1" applyFill="1" applyBorder="1"/>
    <xf numFmtId="0" fontId="25" fillId="4" borderId="7" xfId="0" applyFont="1" applyFill="1" applyBorder="1" applyAlignment="1">
      <alignment horizontal="left"/>
    </xf>
    <xf numFmtId="0" fontId="18" fillId="4" borderId="11" xfId="0" applyFont="1" applyFill="1" applyBorder="1"/>
    <xf numFmtId="0" fontId="17" fillId="4" borderId="24" xfId="0" applyFont="1" applyFill="1" applyBorder="1" applyAlignment="1">
      <alignment horizontal="right"/>
    </xf>
    <xf numFmtId="0" fontId="17" fillId="3" borderId="25" xfId="0" applyFont="1" applyFill="1" applyBorder="1" applyAlignment="1">
      <alignment horizontal="left"/>
    </xf>
    <xf numFmtId="0" fontId="17" fillId="4" borderId="26" xfId="0" applyFont="1" applyFill="1" applyBorder="1" applyAlignment="1">
      <alignment horizontal="left"/>
    </xf>
    <xf numFmtId="0" fontId="19" fillId="2" borderId="27" xfId="0" applyFont="1" applyFill="1" applyBorder="1" applyAlignment="1">
      <alignment horizontal="left"/>
    </xf>
    <xf numFmtId="0" fontId="18" fillId="3" borderId="17" xfId="0" applyFont="1" applyFill="1" applyBorder="1" applyAlignment="1">
      <alignment horizontal="left"/>
    </xf>
    <xf numFmtId="0" fontId="18" fillId="4" borderId="18" xfId="0" applyFont="1" applyFill="1" applyBorder="1" applyAlignment="1">
      <alignment horizontal="left"/>
    </xf>
    <xf numFmtId="0" fontId="18" fillId="2" borderId="19" xfId="0" applyFont="1" applyFill="1" applyBorder="1"/>
    <xf numFmtId="0" fontId="15" fillId="3" borderId="28" xfId="0" applyFont="1" applyFill="1" applyBorder="1" applyAlignment="1">
      <alignment horizontal="left"/>
    </xf>
    <xf numFmtId="0" fontId="15" fillId="4" borderId="29" xfId="0" applyFont="1" applyFill="1" applyBorder="1" applyAlignment="1">
      <alignment horizontal="left"/>
    </xf>
    <xf numFmtId="0" fontId="14" fillId="3" borderId="21" xfId="0" applyFont="1" applyFill="1" applyBorder="1" applyAlignment="1">
      <alignment horizontal="left"/>
    </xf>
    <xf numFmtId="0" fontId="14" fillId="4" borderId="22" xfId="0" applyFont="1" applyFill="1" applyBorder="1" applyAlignment="1">
      <alignment horizontal="left"/>
    </xf>
    <xf numFmtId="0" fontId="14" fillId="2" borderId="23" xfId="0" applyFont="1" applyFill="1" applyBorder="1"/>
    <xf numFmtId="0" fontId="14" fillId="2" borderId="27" xfId="0" applyFont="1" applyFill="1" applyBorder="1"/>
    <xf numFmtId="0" fontId="19" fillId="3" borderId="25" xfId="0" applyFont="1" applyFill="1" applyBorder="1" applyAlignment="1">
      <alignment horizontal="left"/>
    </xf>
    <xf numFmtId="0" fontId="19" fillId="4" borderId="26" xfId="0" applyFont="1" applyFill="1" applyBorder="1" applyAlignment="1">
      <alignment horizontal="left"/>
    </xf>
    <xf numFmtId="0" fontId="16" fillId="2" borderId="27" xfId="0" applyFont="1" applyFill="1" applyBorder="1" applyAlignment="1">
      <alignment horizontal="left"/>
    </xf>
    <xf numFmtId="0" fontId="18" fillId="2" borderId="14" xfId="0" applyFont="1" applyFill="1" applyBorder="1"/>
    <xf numFmtId="0" fontId="26" fillId="0" borderId="17" xfId="0" applyFont="1" applyBorder="1" applyAlignment="1">
      <alignment horizontal="right"/>
    </xf>
    <xf numFmtId="0" fontId="15" fillId="0" borderId="30" xfId="0" applyFont="1" applyBorder="1" applyAlignment="1">
      <alignment horizontal="right"/>
    </xf>
    <xf numFmtId="0" fontId="16" fillId="0" borderId="23" xfId="0" applyFont="1" applyBorder="1"/>
    <xf numFmtId="0" fontId="15" fillId="0" borderId="23" xfId="0" applyFont="1" applyBorder="1"/>
    <xf numFmtId="0" fontId="15" fillId="0" borderId="25" xfId="0" applyFont="1" applyBorder="1" applyAlignment="1">
      <alignment horizontal="right"/>
    </xf>
    <xf numFmtId="0" fontId="15" fillId="0" borderId="27" xfId="0" applyFont="1" applyBorder="1"/>
    <xf numFmtId="0" fontId="15" fillId="0" borderId="27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21" fillId="4" borderId="5" xfId="0" applyFont="1" applyFill="1" applyBorder="1" applyAlignment="1">
      <alignment horizontal="left"/>
    </xf>
    <xf numFmtId="0" fontId="18" fillId="4" borderId="11" xfId="0" applyFont="1" applyFill="1" applyBorder="1" applyAlignment="1">
      <alignment horizontal="left"/>
    </xf>
    <xf numFmtId="0" fontId="18" fillId="2" borderId="23" xfId="0" applyFont="1" applyFill="1" applyBorder="1"/>
    <xf numFmtId="0" fontId="21" fillId="4" borderId="5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left"/>
    </xf>
    <xf numFmtId="0" fontId="25" fillId="4" borderId="3" xfId="0" applyFont="1" applyFill="1" applyBorder="1" applyAlignment="1">
      <alignment horizontal="left"/>
    </xf>
    <xf numFmtId="0" fontId="19" fillId="4" borderId="30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18" fillId="3" borderId="21" xfId="0" applyFont="1" applyFill="1" applyBorder="1" applyAlignment="1">
      <alignment horizontal="left"/>
    </xf>
    <xf numFmtId="0" fontId="18" fillId="4" borderId="22" xfId="0" applyFont="1" applyFill="1" applyBorder="1" applyAlignment="1">
      <alignment horizontal="left"/>
    </xf>
    <xf numFmtId="0" fontId="19" fillId="3" borderId="20" xfId="0" applyFont="1" applyFill="1" applyBorder="1" applyAlignment="1">
      <alignment horizontal="center"/>
    </xf>
    <xf numFmtId="0" fontId="19" fillId="2" borderId="32" xfId="0" applyFont="1" applyFill="1" applyBorder="1"/>
    <xf numFmtId="0" fontId="14" fillId="3" borderId="20" xfId="0" applyFont="1" applyFill="1" applyBorder="1" applyAlignment="1">
      <alignment horizontal="left"/>
    </xf>
    <xf numFmtId="0" fontId="14" fillId="4" borderId="32" xfId="0" applyFont="1" applyFill="1" applyBorder="1" applyAlignment="1">
      <alignment horizontal="left"/>
    </xf>
    <xf numFmtId="0" fontId="14" fillId="2" borderId="32" xfId="0" applyFont="1" applyFill="1" applyBorder="1"/>
    <xf numFmtId="0" fontId="14" fillId="3" borderId="25" xfId="0" applyFont="1" applyFill="1" applyBorder="1" applyAlignment="1">
      <alignment horizontal="left"/>
    </xf>
    <xf numFmtId="0" fontId="14" fillId="4" borderId="26" xfId="0" applyFont="1" applyFill="1" applyBorder="1" applyAlignment="1">
      <alignment horizontal="left"/>
    </xf>
    <xf numFmtId="0" fontId="15" fillId="0" borderId="33" xfId="0" applyFont="1" applyBorder="1" applyAlignment="1">
      <alignment horizontal="left"/>
    </xf>
    <xf numFmtId="0" fontId="15" fillId="0" borderId="19" xfId="0" applyFont="1" applyBorder="1" applyAlignment="1">
      <alignment horizontal="left"/>
    </xf>
    <xf numFmtId="0" fontId="15" fillId="0" borderId="34" xfId="0" applyFont="1" applyBorder="1"/>
    <xf numFmtId="0" fontId="15" fillId="0" borderId="17" xfId="0" applyFont="1" applyBorder="1"/>
    <xf numFmtId="0" fontId="15" fillId="0" borderId="2" xfId="0" applyFont="1" applyBorder="1"/>
    <xf numFmtId="0" fontId="16" fillId="0" borderId="33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27" fillId="4" borderId="20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center"/>
    </xf>
    <xf numFmtId="0" fontId="27" fillId="4" borderId="22" xfId="0" applyFont="1" applyFill="1" applyBorder="1" applyAlignment="1">
      <alignment horizontal="center"/>
    </xf>
    <xf numFmtId="0" fontId="27" fillId="2" borderId="23" xfId="0" applyFont="1" applyFill="1" applyBorder="1"/>
    <xf numFmtId="0" fontId="27" fillId="4" borderId="31" xfId="0" applyFont="1" applyFill="1" applyBorder="1" applyAlignment="1">
      <alignment horizontal="center"/>
    </xf>
    <xf numFmtId="0" fontId="27" fillId="3" borderId="21" xfId="0" applyFont="1" applyFill="1" applyBorder="1" applyAlignment="1">
      <alignment horizontal="left"/>
    </xf>
    <xf numFmtId="0" fontId="27" fillId="4" borderId="22" xfId="0" applyFont="1" applyFill="1" applyBorder="1" applyAlignment="1">
      <alignment horizontal="left"/>
    </xf>
    <xf numFmtId="0" fontId="28" fillId="2" borderId="23" xfId="0" applyFont="1" applyFill="1" applyBorder="1"/>
    <xf numFmtId="0" fontId="27" fillId="4" borderId="6" xfId="0" applyFont="1" applyFill="1" applyBorder="1"/>
    <xf numFmtId="0" fontId="27" fillId="3" borderId="28" xfId="0" applyFont="1" applyFill="1" applyBorder="1" applyAlignment="1">
      <alignment horizontal="left"/>
    </xf>
    <xf numFmtId="0" fontId="27" fillId="4" borderId="29" xfId="0" applyFont="1" applyFill="1" applyBorder="1" applyAlignment="1">
      <alignment horizontal="left"/>
    </xf>
    <xf numFmtId="0" fontId="27" fillId="2" borderId="1" xfId="0" applyFont="1" applyFill="1" applyBorder="1" applyAlignment="1">
      <alignment horizontal="left"/>
    </xf>
    <xf numFmtId="0" fontId="27" fillId="4" borderId="5" xfId="0" applyFont="1" applyFill="1" applyBorder="1" applyAlignment="1">
      <alignment horizontal="left"/>
    </xf>
    <xf numFmtId="0" fontId="27" fillId="3" borderId="2" xfId="0" applyFont="1" applyFill="1" applyBorder="1" applyAlignment="1">
      <alignment horizontal="left"/>
    </xf>
    <xf numFmtId="0" fontId="27" fillId="4" borderId="3" xfId="0" applyFont="1" applyFill="1" applyBorder="1" applyAlignment="1">
      <alignment horizontal="left"/>
    </xf>
    <xf numFmtId="0" fontId="28" fillId="2" borderId="4" xfId="0" applyFont="1" applyFill="1" applyBorder="1"/>
    <xf numFmtId="0" fontId="27" fillId="2" borderId="4" xfId="0" applyFont="1" applyFill="1" applyBorder="1" applyAlignment="1">
      <alignment horizontal="left"/>
    </xf>
    <xf numFmtId="0" fontId="28" fillId="4" borderId="5" xfId="0" applyFont="1" applyFill="1" applyBorder="1" applyAlignment="1">
      <alignment horizontal="left"/>
    </xf>
    <xf numFmtId="0" fontId="28" fillId="2" borderId="4" xfId="0" applyFont="1" applyFill="1" applyBorder="1" applyAlignment="1">
      <alignment horizontal="left"/>
    </xf>
    <xf numFmtId="0" fontId="27" fillId="4" borderId="6" xfId="0" applyFont="1" applyFill="1" applyBorder="1" applyAlignment="1">
      <alignment horizontal="left"/>
    </xf>
    <xf numFmtId="0" fontId="28" fillId="4" borderId="6" xfId="0" applyFont="1" applyFill="1" applyBorder="1" applyAlignment="1">
      <alignment horizontal="left"/>
    </xf>
    <xf numFmtId="0" fontId="29" fillId="4" borderId="11" xfId="0" applyFont="1" applyFill="1" applyBorder="1" applyAlignment="1">
      <alignment horizontal="right"/>
    </xf>
    <xf numFmtId="0" fontId="27" fillId="3" borderId="17" xfId="0" applyFont="1" applyFill="1" applyBorder="1" applyAlignment="1">
      <alignment horizontal="center"/>
    </xf>
    <xf numFmtId="0" fontId="27" fillId="4" borderId="18" xfId="0" applyFont="1" applyFill="1" applyBorder="1" applyAlignment="1">
      <alignment horizontal="center"/>
    </xf>
    <xf numFmtId="0" fontId="27" fillId="2" borderId="19" xfId="0" applyFont="1" applyFill="1" applyBorder="1" applyAlignment="1">
      <alignment horizontal="center"/>
    </xf>
    <xf numFmtId="0" fontId="0" fillId="0" borderId="0" xfId="0" applyFont="1"/>
    <xf numFmtId="0" fontId="30" fillId="2" borderId="4" xfId="0" applyFont="1" applyFill="1" applyBorder="1" applyAlignment="1">
      <alignment horizontal="left"/>
    </xf>
    <xf numFmtId="0" fontId="18" fillId="2" borderId="19" xfId="0" applyFont="1" applyFill="1" applyBorder="1" applyAlignment="1">
      <alignment horizontal="left"/>
    </xf>
    <xf numFmtId="0" fontId="31" fillId="4" borderId="6" xfId="0" applyFont="1" applyFill="1" applyBorder="1" applyAlignment="1">
      <alignment horizontal="left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32" fillId="0" borderId="0" xfId="0" applyFont="1" applyFill="1" applyBorder="1" applyAlignment="1">
      <alignment horizontal="right"/>
    </xf>
    <xf numFmtId="0" fontId="18" fillId="3" borderId="2" xfId="0" applyNumberFormat="1" applyFont="1" applyFill="1" applyBorder="1" applyAlignment="1">
      <alignment horizontal="left"/>
    </xf>
    <xf numFmtId="0" fontId="32" fillId="0" borderId="0" xfId="0" applyFont="1" applyFill="1"/>
    <xf numFmtId="164" fontId="32" fillId="0" borderId="0" xfId="0" applyNumberFormat="1" applyFont="1" applyFill="1" applyBorder="1" applyAlignment="1">
      <alignment horizontal="left"/>
    </xf>
    <xf numFmtId="164" fontId="0" fillId="0" borderId="0" xfId="0" applyNumberFormat="1" applyFill="1" applyBorder="1"/>
    <xf numFmtId="164" fontId="0" fillId="0" borderId="0" xfId="0" applyNumberFormat="1" applyFill="1" applyBorder="1" applyAlignment="1">
      <alignment horizontal="center"/>
    </xf>
    <xf numFmtId="6" fontId="18" fillId="2" borderId="4" xfId="0" applyNumberFormat="1" applyFont="1" applyFill="1" applyBorder="1" applyAlignment="1">
      <alignment horizontal="left"/>
    </xf>
    <xf numFmtId="0" fontId="3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ali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660400</xdr:colOff>
      <xdr:row>4</xdr:row>
      <xdr:rowOff>114300</xdr:rowOff>
    </xdr:from>
    <xdr:to>
      <xdr:col>5</xdr:col>
      <xdr:colOff>419100</xdr:colOff>
      <xdr:row>26</xdr:row>
      <xdr:rowOff>139700</xdr:rowOff>
    </xdr:to>
    <xdr:pic>
      <xdr:nvPicPr>
        <xdr:cNvPr id="7440" name="Kuv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1900" y="876300"/>
          <a:ext cx="3060700" cy="4279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F30"/>
  <sheetViews>
    <sheetView tabSelected="1" workbookViewId="0">
      <selection activeCell="I13" sqref="I13"/>
    </sheetView>
  </sheetViews>
  <sheetFormatPr baseColWidth="10" defaultRowHeight="15" x14ac:dyDescent="0"/>
  <cols>
    <col min="1" max="1" width="24.1640625" customWidth="1"/>
  </cols>
  <sheetData>
    <row r="7" spans="1:2" ht="20">
      <c r="A7" t="s">
        <v>43</v>
      </c>
      <c r="B7" s="85"/>
    </row>
    <row r="28" spans="2:6" ht="45" customHeight="1">
      <c r="B28" s="180" t="s">
        <v>109</v>
      </c>
      <c r="C28" s="180"/>
      <c r="D28" s="180"/>
      <c r="E28" s="180"/>
      <c r="F28" s="180"/>
    </row>
    <row r="30" spans="2:6">
      <c r="B30" s="181" t="s">
        <v>147</v>
      </c>
      <c r="C30" s="181"/>
      <c r="D30" s="181"/>
      <c r="E30" s="181"/>
      <c r="F30" s="181"/>
    </row>
  </sheetData>
  <mergeCells count="2">
    <mergeCell ref="B28:F28"/>
    <mergeCell ref="B30:F30"/>
  </mergeCells>
  <phoneticPr fontId="2" type="noConversion"/>
  <pageMargins left="0.75000000000000011" right="0.75000000000000011" top="1" bottom="1" header="0.5" footer="0.5"/>
  <pageSetup paperSize="9" scale="80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E49"/>
  <sheetViews>
    <sheetView topLeftCell="B29" zoomScale="150" zoomScaleNormal="150" zoomScalePageLayoutView="150" workbookViewId="0">
      <selection activeCell="E30" sqref="E30"/>
    </sheetView>
  </sheetViews>
  <sheetFormatPr baseColWidth="10" defaultColWidth="11" defaultRowHeight="15" x14ac:dyDescent="0"/>
  <cols>
    <col min="1" max="1" width="2.33203125" customWidth="1"/>
    <col min="2" max="2" width="32.83203125" customWidth="1"/>
    <col min="3" max="3" width="11" style="2"/>
    <col min="4" max="4" width="14.1640625" style="1" bestFit="1" customWidth="1"/>
    <col min="5" max="5" width="41.1640625" customWidth="1"/>
  </cols>
  <sheetData>
    <row r="1" spans="2:5" ht="23">
      <c r="B1" s="3"/>
      <c r="C1" s="4"/>
    </row>
    <row r="2" spans="2:5" ht="23">
      <c r="B2" s="9" t="s">
        <v>0</v>
      </c>
      <c r="C2" s="9"/>
      <c r="D2" s="5"/>
    </row>
    <row r="3" spans="2:5" ht="21" thickBot="1">
      <c r="B3" s="10" t="s">
        <v>109</v>
      </c>
      <c r="C3" s="10"/>
    </row>
    <row r="4" spans="2:5" ht="21" thickBot="1">
      <c r="B4" s="77" t="s">
        <v>1</v>
      </c>
      <c r="C4" s="78" t="s">
        <v>4</v>
      </c>
      <c r="D4" s="79" t="s">
        <v>5</v>
      </c>
      <c r="E4" s="80" t="s">
        <v>2</v>
      </c>
    </row>
    <row r="5" spans="2:5" ht="21" thickBot="1">
      <c r="B5" s="125" t="s">
        <v>51</v>
      </c>
      <c r="C5" s="101"/>
      <c r="D5" s="102"/>
      <c r="E5" s="103"/>
    </row>
    <row r="6" spans="2:5" ht="18">
      <c r="B6" s="21" t="s">
        <v>3</v>
      </c>
      <c r="C6" s="99">
        <f>C7+C8+C9+C10</f>
        <v>0</v>
      </c>
      <c r="D6" s="100">
        <f>D7+D8+D9+D10</f>
        <v>2650</v>
      </c>
      <c r="E6" s="12"/>
    </row>
    <row r="7" spans="2:5">
      <c r="B7" s="32" t="s">
        <v>23</v>
      </c>
      <c r="C7" s="33">
        <v>0</v>
      </c>
      <c r="D7" s="34">
        <v>200</v>
      </c>
      <c r="E7" s="35" t="s">
        <v>66</v>
      </c>
    </row>
    <row r="8" spans="2:5">
      <c r="B8" s="32" t="s">
        <v>94</v>
      </c>
      <c r="C8" s="33">
        <v>0</v>
      </c>
      <c r="D8" s="34">
        <v>2200</v>
      </c>
      <c r="E8" s="35" t="s">
        <v>65</v>
      </c>
    </row>
    <row r="9" spans="2:5">
      <c r="B9" s="36" t="s">
        <v>24</v>
      </c>
      <c r="C9" s="33">
        <v>0</v>
      </c>
      <c r="D9" s="34">
        <v>100</v>
      </c>
      <c r="E9" s="35"/>
    </row>
    <row r="10" spans="2:5">
      <c r="B10" s="36" t="s">
        <v>38</v>
      </c>
      <c r="C10" s="33">
        <v>0</v>
      </c>
      <c r="D10" s="34">
        <v>150</v>
      </c>
      <c r="E10" s="35" t="s">
        <v>88</v>
      </c>
    </row>
    <row r="11" spans="2:5" ht="18">
      <c r="B11" s="19"/>
      <c r="C11" s="17"/>
      <c r="D11" s="18"/>
      <c r="E11" s="15"/>
    </row>
    <row r="12" spans="2:5" ht="18">
      <c r="B12" s="20" t="s">
        <v>25</v>
      </c>
      <c r="C12" s="13">
        <f>C14+C15+C16</f>
        <v>0</v>
      </c>
      <c r="D12" s="14">
        <f>D14+D15+D16+D13</f>
        <v>2750</v>
      </c>
      <c r="E12" s="15"/>
    </row>
    <row r="13" spans="2:5" s="167" customFormat="1">
      <c r="B13" s="36" t="s">
        <v>67</v>
      </c>
      <c r="C13" s="33">
        <v>0</v>
      </c>
      <c r="D13" s="34">
        <v>300</v>
      </c>
      <c r="E13" s="35" t="s">
        <v>143</v>
      </c>
    </row>
    <row r="14" spans="2:5">
      <c r="B14" s="36" t="s">
        <v>71</v>
      </c>
      <c r="C14" s="33">
        <v>0</v>
      </c>
      <c r="D14" s="34">
        <v>2000</v>
      </c>
      <c r="E14" s="35"/>
    </row>
    <row r="15" spans="2:5">
      <c r="B15" s="36" t="s">
        <v>30</v>
      </c>
      <c r="C15" s="33">
        <v>0</v>
      </c>
      <c r="D15" s="34">
        <v>400</v>
      </c>
      <c r="E15" s="35"/>
    </row>
    <row r="16" spans="2:5">
      <c r="B16" s="36" t="s">
        <v>40</v>
      </c>
      <c r="C16" s="33">
        <v>0</v>
      </c>
      <c r="D16" s="34">
        <v>50</v>
      </c>
      <c r="E16" s="35"/>
    </row>
    <row r="17" spans="2:5" ht="18">
      <c r="B17" s="19"/>
      <c r="C17" s="17"/>
      <c r="D17" s="18"/>
      <c r="E17" s="15"/>
    </row>
    <row r="18" spans="2:5" ht="18">
      <c r="B18" s="21" t="s">
        <v>85</v>
      </c>
      <c r="C18" s="13">
        <f>C19+C20+C21</f>
        <v>0</v>
      </c>
      <c r="D18" s="14">
        <f>D19+D20+D21</f>
        <v>12960</v>
      </c>
      <c r="E18" s="15"/>
    </row>
    <row r="19" spans="2:5">
      <c r="B19" s="36" t="s">
        <v>90</v>
      </c>
      <c r="C19" s="33">
        <v>0</v>
      </c>
      <c r="D19" s="34">
        <f>12*630</f>
        <v>7560</v>
      </c>
      <c r="E19" s="35"/>
    </row>
    <row r="20" spans="2:5">
      <c r="B20" s="36" t="s">
        <v>91</v>
      </c>
      <c r="C20" s="33">
        <v>0</v>
      </c>
      <c r="D20" s="34">
        <f>10*500</f>
        <v>5000</v>
      </c>
      <c r="E20" s="35" t="s">
        <v>144</v>
      </c>
    </row>
    <row r="21" spans="2:5">
      <c r="B21" s="36" t="s">
        <v>89</v>
      </c>
      <c r="C21" s="33">
        <v>0</v>
      </c>
      <c r="D21" s="34">
        <v>400</v>
      </c>
      <c r="E21" s="35" t="s">
        <v>145</v>
      </c>
    </row>
    <row r="22" spans="2:5">
      <c r="B22" s="36"/>
      <c r="C22" s="33"/>
      <c r="D22" s="34"/>
      <c r="E22" s="35"/>
    </row>
    <row r="23" spans="2:5" ht="18">
      <c r="B23" s="20" t="s">
        <v>34</v>
      </c>
      <c r="C23" s="13">
        <f>C24+C25</f>
        <v>0</v>
      </c>
      <c r="D23" s="14">
        <f>D24+D25</f>
        <v>550</v>
      </c>
      <c r="E23" s="15"/>
    </row>
    <row r="24" spans="2:5">
      <c r="B24" s="40" t="s">
        <v>83</v>
      </c>
      <c r="C24" s="41">
        <v>0</v>
      </c>
      <c r="D24" s="42">
        <v>100</v>
      </c>
      <c r="E24" s="43"/>
    </row>
    <row r="25" spans="2:5">
      <c r="B25" s="40" t="s">
        <v>99</v>
      </c>
      <c r="C25" s="41">
        <v>0</v>
      </c>
      <c r="D25" s="42">
        <f>450</f>
        <v>450</v>
      </c>
      <c r="E25" s="43"/>
    </row>
    <row r="26" spans="2:5">
      <c r="B26" s="40"/>
      <c r="C26" s="41"/>
      <c r="D26" s="42"/>
      <c r="E26" s="43"/>
    </row>
    <row r="27" spans="2:5" ht="18">
      <c r="B27" s="26" t="s">
        <v>82</v>
      </c>
      <c r="C27" s="27">
        <f>C28+C31+C29+C30</f>
        <v>6300</v>
      </c>
      <c r="D27" s="28">
        <f>D28+D29+D31+D30</f>
        <v>500</v>
      </c>
      <c r="E27" s="25"/>
    </row>
    <row r="28" spans="2:5">
      <c r="B28" s="40" t="s">
        <v>28</v>
      </c>
      <c r="C28" s="41">
        <v>3000</v>
      </c>
      <c r="D28" s="42">
        <v>0</v>
      </c>
      <c r="E28" s="43"/>
    </row>
    <row r="29" spans="2:5">
      <c r="B29" s="40" t="s">
        <v>68</v>
      </c>
      <c r="C29" s="41">
        <v>500</v>
      </c>
      <c r="D29" s="42">
        <v>0</v>
      </c>
      <c r="E29" s="43"/>
    </row>
    <row r="30" spans="2:5">
      <c r="B30" s="40" t="s">
        <v>146</v>
      </c>
      <c r="C30" s="41">
        <v>1800</v>
      </c>
      <c r="D30" s="42">
        <v>0</v>
      </c>
      <c r="E30" s="43"/>
    </row>
    <row r="31" spans="2:5">
      <c r="B31" s="40" t="s">
        <v>29</v>
      </c>
      <c r="C31" s="41">
        <v>1000</v>
      </c>
      <c r="D31" s="42">
        <v>500</v>
      </c>
      <c r="E31" s="43"/>
    </row>
    <row r="32" spans="2:5" ht="18">
      <c r="B32" s="22"/>
      <c r="C32" s="27"/>
      <c r="D32" s="24"/>
      <c r="E32" s="25"/>
    </row>
    <row r="33" spans="2:5" ht="18">
      <c r="B33" s="26" t="s">
        <v>35</v>
      </c>
      <c r="C33" s="27">
        <f>C34</f>
        <v>0</v>
      </c>
      <c r="D33" s="28">
        <f>D34</f>
        <v>200</v>
      </c>
      <c r="E33" s="25"/>
    </row>
    <row r="34" spans="2:5">
      <c r="B34" s="40" t="s">
        <v>36</v>
      </c>
      <c r="C34" s="41">
        <v>0</v>
      </c>
      <c r="D34" s="42">
        <v>200</v>
      </c>
      <c r="E34" s="43"/>
    </row>
    <row r="35" spans="2:5" ht="18">
      <c r="B35" s="22"/>
      <c r="C35" s="23"/>
      <c r="D35" s="24"/>
      <c r="E35" s="25"/>
    </row>
    <row r="36" spans="2:5" ht="18">
      <c r="B36" s="26" t="s">
        <v>56</v>
      </c>
      <c r="C36" s="27">
        <f>C37+C38</f>
        <v>0</v>
      </c>
      <c r="D36" s="28">
        <f>D37+D38</f>
        <v>900</v>
      </c>
      <c r="E36" s="25"/>
    </row>
    <row r="37" spans="2:5">
      <c r="B37" s="40" t="s">
        <v>39</v>
      </c>
      <c r="C37" s="41">
        <v>0</v>
      </c>
      <c r="D37" s="42">
        <v>750</v>
      </c>
      <c r="E37" s="43"/>
    </row>
    <row r="38" spans="2:5" ht="18">
      <c r="B38" s="40" t="s">
        <v>76</v>
      </c>
      <c r="C38" s="41">
        <v>0</v>
      </c>
      <c r="D38" s="42">
        <v>150</v>
      </c>
      <c r="E38" s="25"/>
    </row>
    <row r="39" spans="2:5" ht="18">
      <c r="B39" s="40"/>
      <c r="C39" s="23"/>
      <c r="D39" s="24"/>
      <c r="E39" s="25"/>
    </row>
    <row r="40" spans="2:5" ht="18">
      <c r="B40" s="26" t="s">
        <v>57</v>
      </c>
      <c r="C40" s="27">
        <f>SUM(C41:C44)</f>
        <v>0</v>
      </c>
      <c r="D40" s="28">
        <f>D42+D41+D43+D44</f>
        <v>700</v>
      </c>
      <c r="E40" s="25"/>
    </row>
    <row r="41" spans="2:5">
      <c r="B41" s="40" t="s">
        <v>58</v>
      </c>
      <c r="C41" s="41">
        <v>0</v>
      </c>
      <c r="D41" s="42">
        <v>50</v>
      </c>
      <c r="E41" s="43"/>
    </row>
    <row r="42" spans="2:5">
      <c r="B42" s="40" t="s">
        <v>37</v>
      </c>
      <c r="C42" s="41">
        <v>0</v>
      </c>
      <c r="D42" s="42">
        <v>400</v>
      </c>
      <c r="E42" s="43"/>
    </row>
    <row r="43" spans="2:5">
      <c r="B43" s="40" t="s">
        <v>72</v>
      </c>
      <c r="C43" s="41">
        <v>0</v>
      </c>
      <c r="D43" s="42">
        <v>250</v>
      </c>
      <c r="E43" s="43"/>
    </row>
    <row r="44" spans="2:5">
      <c r="B44" s="36" t="s">
        <v>105</v>
      </c>
      <c r="C44" s="33">
        <v>0</v>
      </c>
      <c r="D44" s="34">
        <v>0</v>
      </c>
      <c r="E44" s="35"/>
    </row>
    <row r="45" spans="2:5" ht="21" thickBot="1">
      <c r="B45" s="92" t="s">
        <v>12</v>
      </c>
      <c r="C45" s="93">
        <f>C6+C12+C18+C23+C27+C33+C36+C40</f>
        <v>6300</v>
      </c>
      <c r="D45" s="94">
        <f>D6+D12+D18+D23+D27+D33+D36+D40</f>
        <v>21210</v>
      </c>
      <c r="E45" s="104"/>
    </row>
    <row r="46" spans="2:5" ht="16" thickBot="1">
      <c r="B46" s="30"/>
      <c r="C46" s="31"/>
      <c r="D46" s="31"/>
      <c r="E46" s="30"/>
    </row>
    <row r="47" spans="2:5" ht="18">
      <c r="B47" s="137" t="s">
        <v>21</v>
      </c>
      <c r="C47" s="135">
        <f>C45</f>
        <v>6300</v>
      </c>
      <c r="D47" s="31"/>
      <c r="E47" s="30"/>
    </row>
    <row r="48" spans="2:5" ht="19" thickBot="1">
      <c r="B48" s="138" t="s">
        <v>22</v>
      </c>
      <c r="C48" s="136">
        <f>D45</f>
        <v>21210</v>
      </c>
      <c r="D48" s="31"/>
      <c r="E48" s="30"/>
    </row>
    <row r="49" spans="2:5" ht="19" thickBot="1">
      <c r="B49" s="113" t="s">
        <v>13</v>
      </c>
      <c r="C49" s="115">
        <f>C47-C48</f>
        <v>-14910</v>
      </c>
      <c r="D49" s="31"/>
      <c r="E49" s="30"/>
    </row>
  </sheetData>
  <phoneticPr fontId="1" type="noConversion"/>
  <pageMargins left="0.75000000000000011" right="0.75000000000000011" top="0.21" bottom="0.21" header="0.5" footer="0.10999999999999999"/>
  <pageSetup paperSize="9" scale="82" orientation="portrait" horizontalDpi="1200" verticalDpi="120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I60"/>
  <sheetViews>
    <sheetView zoomScale="150" zoomScaleNormal="150" zoomScalePageLayoutView="150" workbookViewId="0">
      <selection activeCell="E45" sqref="E45"/>
    </sheetView>
  </sheetViews>
  <sheetFormatPr baseColWidth="10" defaultColWidth="11" defaultRowHeight="15" x14ac:dyDescent="0"/>
  <cols>
    <col min="1" max="1" width="3.6640625" customWidth="1"/>
    <col min="2" max="2" width="27.33203125" customWidth="1"/>
    <col min="5" max="5" width="23.6640625" customWidth="1"/>
    <col min="7" max="7" width="22.5" customWidth="1"/>
  </cols>
  <sheetData>
    <row r="1" spans="2:9" ht="23">
      <c r="B1" s="84"/>
      <c r="C1" s="4"/>
      <c r="D1" s="1"/>
    </row>
    <row r="2" spans="2:9" ht="23">
      <c r="B2" s="9" t="s">
        <v>0</v>
      </c>
      <c r="C2" s="9"/>
      <c r="D2" s="5"/>
    </row>
    <row r="3" spans="2:9" ht="21" thickBot="1">
      <c r="B3" s="10" t="s">
        <v>109</v>
      </c>
      <c r="C3" s="10"/>
      <c r="D3" s="5"/>
      <c r="G3" s="175"/>
      <c r="H3" s="177"/>
    </row>
    <row r="4" spans="2:9" ht="21" thickBot="1">
      <c r="B4" s="77" t="s">
        <v>1</v>
      </c>
      <c r="C4" s="78" t="s">
        <v>4</v>
      </c>
      <c r="D4" s="79" t="s">
        <v>5</v>
      </c>
      <c r="E4" s="80" t="s">
        <v>2</v>
      </c>
      <c r="G4" s="176"/>
      <c r="H4" s="178"/>
    </row>
    <row r="5" spans="2:9" ht="21" thickBot="1">
      <c r="B5" s="125" t="s">
        <v>52</v>
      </c>
      <c r="C5" s="126"/>
      <c r="D5" s="127"/>
      <c r="E5" s="119"/>
    </row>
    <row r="6" spans="2:9" ht="18">
      <c r="B6" s="21" t="s">
        <v>6</v>
      </c>
      <c r="C6" s="99">
        <f>C8+C9+C10+C13+C14+C15</f>
        <v>2725</v>
      </c>
      <c r="D6" s="100">
        <f>D8+D9+D10+D13+D14+D15</f>
        <v>430</v>
      </c>
      <c r="E6" s="12"/>
      <c r="G6" s="11"/>
      <c r="H6" s="172"/>
      <c r="I6" t="s">
        <v>43</v>
      </c>
    </row>
    <row r="7" spans="2:9" ht="18">
      <c r="B7" s="71" t="s">
        <v>44</v>
      </c>
      <c r="C7" s="13"/>
      <c r="D7" s="14"/>
      <c r="E7" s="35" t="s">
        <v>111</v>
      </c>
      <c r="G7" s="11"/>
      <c r="H7" s="11"/>
    </row>
    <row r="8" spans="2:9">
      <c r="B8" s="32" t="s">
        <v>69</v>
      </c>
      <c r="C8" s="33">
        <f>5*60</f>
        <v>300</v>
      </c>
      <c r="D8" s="34">
        <v>0</v>
      </c>
      <c r="E8" s="35" t="s">
        <v>116</v>
      </c>
      <c r="G8" s="11"/>
      <c r="H8" s="11"/>
    </row>
    <row r="9" spans="2:9">
      <c r="B9" s="32" t="s">
        <v>8</v>
      </c>
      <c r="C9" s="174">
        <f>5*150</f>
        <v>750</v>
      </c>
      <c r="D9" s="34">
        <v>0</v>
      </c>
      <c r="E9" s="35"/>
      <c r="G9" s="11"/>
      <c r="H9" s="11"/>
    </row>
    <row r="10" spans="2:9">
      <c r="B10" s="36" t="s">
        <v>108</v>
      </c>
      <c r="C10" s="33">
        <v>0</v>
      </c>
      <c r="D10" s="34">
        <f>5*43</f>
        <v>215</v>
      </c>
      <c r="E10" s="35" t="s">
        <v>130</v>
      </c>
      <c r="G10" s="11"/>
      <c r="H10" s="11"/>
    </row>
    <row r="11" spans="2:9">
      <c r="B11" s="38"/>
      <c r="C11" s="33"/>
      <c r="D11" s="34"/>
      <c r="E11" s="35"/>
      <c r="G11" s="11"/>
      <c r="H11" s="11"/>
    </row>
    <row r="12" spans="2:9" ht="18">
      <c r="B12" s="88" t="s">
        <v>45</v>
      </c>
      <c r="C12" s="17"/>
      <c r="D12" s="18"/>
      <c r="E12" s="35" t="s">
        <v>106</v>
      </c>
      <c r="G12" s="11"/>
      <c r="H12" s="11"/>
    </row>
    <row r="13" spans="2:9">
      <c r="B13" s="38" t="s">
        <v>7</v>
      </c>
      <c r="C13" s="33">
        <f>5*45</f>
        <v>225</v>
      </c>
      <c r="D13" s="34">
        <v>0</v>
      </c>
      <c r="E13" s="179" t="s">
        <v>135</v>
      </c>
      <c r="G13" s="11"/>
      <c r="H13" s="11"/>
    </row>
    <row r="14" spans="2:9">
      <c r="B14" s="38" t="s">
        <v>8</v>
      </c>
      <c r="C14" s="174">
        <f>5*290</f>
        <v>1450</v>
      </c>
      <c r="D14" s="34">
        <v>0</v>
      </c>
      <c r="E14" s="35" t="s">
        <v>97</v>
      </c>
      <c r="G14" s="171"/>
      <c r="H14" s="171"/>
    </row>
    <row r="15" spans="2:9">
      <c r="B15" s="38" t="s">
        <v>108</v>
      </c>
      <c r="C15" s="33">
        <v>0</v>
      </c>
      <c r="D15" s="34">
        <f>5*43</f>
        <v>215</v>
      </c>
      <c r="E15" s="35" t="s">
        <v>130</v>
      </c>
      <c r="G15" s="173"/>
      <c r="H15" s="11"/>
    </row>
    <row r="16" spans="2:9" ht="18">
      <c r="B16" s="71"/>
      <c r="C16" s="17"/>
      <c r="D16" s="18"/>
      <c r="E16" s="15"/>
    </row>
    <row r="17" spans="2:5" ht="18">
      <c r="B17" s="21" t="s">
        <v>53</v>
      </c>
      <c r="C17" s="13">
        <f>C19+C20+C21+C24+C25+C26</f>
        <v>10500</v>
      </c>
      <c r="D17" s="14">
        <f>D19+D20+D21+D24+D25+D26</f>
        <v>2340</v>
      </c>
      <c r="E17" s="15"/>
    </row>
    <row r="18" spans="2:5">
      <c r="B18" s="86" t="s">
        <v>10</v>
      </c>
      <c r="C18" s="33"/>
      <c r="D18" s="34"/>
      <c r="E18" s="35"/>
    </row>
    <row r="19" spans="2:5">
      <c r="B19" s="36" t="s">
        <v>69</v>
      </c>
      <c r="C19" s="33">
        <f>25*60</f>
        <v>1500</v>
      </c>
      <c r="D19" s="34">
        <v>0</v>
      </c>
      <c r="E19" s="35" t="s">
        <v>134</v>
      </c>
    </row>
    <row r="20" spans="2:5">
      <c r="B20" s="36" t="s">
        <v>8</v>
      </c>
      <c r="C20" s="33">
        <f>25*290</f>
        <v>7250</v>
      </c>
      <c r="D20" s="34">
        <v>0</v>
      </c>
      <c r="E20" s="35"/>
    </row>
    <row r="21" spans="2:5">
      <c r="B21" s="36" t="s">
        <v>108</v>
      </c>
      <c r="C21" s="39">
        <v>0</v>
      </c>
      <c r="D21" s="34">
        <f>25*78</f>
        <v>1950</v>
      </c>
      <c r="E21" s="35" t="s">
        <v>131</v>
      </c>
    </row>
    <row r="22" spans="2:5" ht="18">
      <c r="B22" s="36"/>
      <c r="C22" s="37"/>
      <c r="D22" s="14"/>
      <c r="E22" s="15"/>
    </row>
    <row r="23" spans="2:5">
      <c r="B23" s="87" t="s">
        <v>11</v>
      </c>
      <c r="C23" s="39"/>
      <c r="D23" s="34"/>
      <c r="E23" s="35" t="s">
        <v>112</v>
      </c>
    </row>
    <row r="24" spans="2:5">
      <c r="B24" s="38" t="s">
        <v>69</v>
      </c>
      <c r="C24" s="39">
        <f>5*60</f>
        <v>300</v>
      </c>
      <c r="D24" s="34">
        <v>0</v>
      </c>
      <c r="E24" s="35" t="s">
        <v>135</v>
      </c>
    </row>
    <row r="25" spans="2:5">
      <c r="B25" s="36" t="s">
        <v>8</v>
      </c>
      <c r="C25" s="39">
        <f>5*290</f>
        <v>1450</v>
      </c>
      <c r="D25" s="34">
        <v>0</v>
      </c>
      <c r="E25" s="35"/>
    </row>
    <row r="26" spans="2:5">
      <c r="B26" s="36" t="s">
        <v>108</v>
      </c>
      <c r="C26" s="39">
        <v>0</v>
      </c>
      <c r="D26" s="34">
        <f>5*78</f>
        <v>390</v>
      </c>
      <c r="E26" s="35" t="s">
        <v>132</v>
      </c>
    </row>
    <row r="27" spans="2:5" ht="18">
      <c r="B27" s="38"/>
      <c r="C27" s="17"/>
      <c r="D27" s="18"/>
      <c r="E27" s="15"/>
    </row>
    <row r="28" spans="2:5" ht="18">
      <c r="B28" s="21" t="s">
        <v>46</v>
      </c>
      <c r="C28" s="13">
        <f>C30+C31+C32+C35+C36+C37+C40+C41+C42</f>
        <v>19800</v>
      </c>
      <c r="D28" s="14">
        <f>D30+D31+D32+D35+D36+D37+D40+D41+D42</f>
        <v>4680</v>
      </c>
      <c r="E28" s="15"/>
    </row>
    <row r="29" spans="2:5">
      <c r="B29" s="87" t="s">
        <v>92</v>
      </c>
      <c r="C29" s="41"/>
      <c r="D29" s="42"/>
      <c r="E29" s="43"/>
    </row>
    <row r="30" spans="2:5">
      <c r="B30" s="40" t="s">
        <v>9</v>
      </c>
      <c r="C30" s="41">
        <f>30*40</f>
        <v>1200</v>
      </c>
      <c r="D30" s="42">
        <v>0</v>
      </c>
      <c r="E30" s="43" t="s">
        <v>136</v>
      </c>
    </row>
    <row r="31" spans="2:5">
      <c r="B31" s="40" t="s">
        <v>8</v>
      </c>
      <c r="C31" s="41">
        <f>30*290</f>
        <v>8700</v>
      </c>
      <c r="D31" s="42">
        <v>0</v>
      </c>
      <c r="E31" s="35"/>
    </row>
    <row r="32" spans="2:5">
      <c r="B32" s="40" t="s">
        <v>108</v>
      </c>
      <c r="C32" s="41">
        <v>0</v>
      </c>
      <c r="D32" s="42">
        <f>30*78</f>
        <v>2340</v>
      </c>
      <c r="E32" s="35" t="s">
        <v>131</v>
      </c>
    </row>
    <row r="33" spans="2:5">
      <c r="B33" s="40"/>
      <c r="C33" s="41"/>
      <c r="D33" s="42"/>
      <c r="E33" s="43"/>
    </row>
    <row r="34" spans="2:5" ht="18">
      <c r="B34" s="89" t="s">
        <v>124</v>
      </c>
      <c r="C34" s="27"/>
      <c r="D34" s="28"/>
      <c r="E34" s="43"/>
    </row>
    <row r="35" spans="2:5">
      <c r="B35" s="40" t="s">
        <v>9</v>
      </c>
      <c r="C35" s="41">
        <f>15*40</f>
        <v>600</v>
      </c>
      <c r="D35" s="42">
        <v>0</v>
      </c>
      <c r="E35" s="43"/>
    </row>
    <row r="36" spans="2:5">
      <c r="B36" s="40" t="s">
        <v>8</v>
      </c>
      <c r="C36" s="41">
        <f>15*290</f>
        <v>4350</v>
      </c>
      <c r="D36" s="42">
        <v>0</v>
      </c>
      <c r="E36" s="35"/>
    </row>
    <row r="37" spans="2:5">
      <c r="B37" s="40" t="s">
        <v>108</v>
      </c>
      <c r="C37" s="41">
        <v>0</v>
      </c>
      <c r="D37" s="42">
        <f>15*78</f>
        <v>1170</v>
      </c>
      <c r="E37" s="43" t="s">
        <v>133</v>
      </c>
    </row>
    <row r="38" spans="2:5">
      <c r="B38" s="40"/>
      <c r="C38" s="41"/>
      <c r="D38" s="42"/>
      <c r="E38" s="43"/>
    </row>
    <row r="39" spans="2:5" ht="18">
      <c r="B39" s="90" t="s">
        <v>125</v>
      </c>
      <c r="C39" s="75"/>
      <c r="D39" s="76"/>
      <c r="E39" s="43"/>
    </row>
    <row r="40" spans="2:5">
      <c r="B40" s="40" t="s">
        <v>9</v>
      </c>
      <c r="C40" s="41">
        <f>15*40</f>
        <v>600</v>
      </c>
      <c r="D40" s="42">
        <v>0</v>
      </c>
      <c r="E40" s="43" t="s">
        <v>137</v>
      </c>
    </row>
    <row r="41" spans="2:5">
      <c r="B41" s="40" t="s">
        <v>8</v>
      </c>
      <c r="C41" s="41">
        <f>15*290</f>
        <v>4350</v>
      </c>
      <c r="D41" s="42">
        <v>0</v>
      </c>
      <c r="E41" s="35"/>
    </row>
    <row r="42" spans="2:5">
      <c r="B42" s="40" t="s">
        <v>108</v>
      </c>
      <c r="C42" s="41">
        <v>0</v>
      </c>
      <c r="D42" s="42">
        <f>15*78</f>
        <v>1170</v>
      </c>
      <c r="E42" s="43" t="s">
        <v>133</v>
      </c>
    </row>
    <row r="43" spans="2:5">
      <c r="B43" s="40"/>
      <c r="C43" s="41"/>
      <c r="D43" s="42"/>
      <c r="E43" s="43"/>
    </row>
    <row r="44" spans="2:5" ht="18">
      <c r="B44" s="45" t="s">
        <v>113</v>
      </c>
      <c r="C44" s="27">
        <f>C45+C46+C47</f>
        <v>1650</v>
      </c>
      <c r="D44" s="28">
        <f>D45+D46+D47</f>
        <v>390</v>
      </c>
      <c r="E44" s="43"/>
    </row>
    <row r="45" spans="2:5">
      <c r="B45" s="40" t="s">
        <v>9</v>
      </c>
      <c r="C45" s="41">
        <f>5*40</f>
        <v>200</v>
      </c>
      <c r="D45" s="42">
        <v>0</v>
      </c>
      <c r="E45" s="43" t="s">
        <v>135</v>
      </c>
    </row>
    <row r="46" spans="2:5">
      <c r="B46" s="40" t="s">
        <v>8</v>
      </c>
      <c r="C46" s="41">
        <f>5*290</f>
        <v>1450</v>
      </c>
      <c r="D46" s="42">
        <v>0</v>
      </c>
      <c r="E46" s="35"/>
    </row>
    <row r="47" spans="2:5">
      <c r="B47" s="40" t="s">
        <v>108</v>
      </c>
      <c r="C47" s="41">
        <v>0</v>
      </c>
      <c r="D47" s="42">
        <f>5*78</f>
        <v>390</v>
      </c>
      <c r="E47" s="43" t="s">
        <v>133</v>
      </c>
    </row>
    <row r="48" spans="2:5" ht="18">
      <c r="B48" s="40"/>
      <c r="C48" s="27"/>
      <c r="D48" s="28"/>
      <c r="E48" s="25"/>
    </row>
    <row r="49" spans="2:5" ht="18">
      <c r="B49" s="45" t="s">
        <v>55</v>
      </c>
      <c r="C49" s="27">
        <f>C50+C51+C52</f>
        <v>520</v>
      </c>
      <c r="D49" s="28">
        <f>D50+D51+D52</f>
        <v>1014</v>
      </c>
      <c r="E49" s="43"/>
    </row>
    <row r="50" spans="2:5">
      <c r="B50" s="46" t="s">
        <v>9</v>
      </c>
      <c r="C50" s="41">
        <f>13*40</f>
        <v>520</v>
      </c>
      <c r="D50" s="42">
        <v>0</v>
      </c>
      <c r="E50" s="43"/>
    </row>
    <row r="51" spans="2:5">
      <c r="B51" s="46" t="s">
        <v>8</v>
      </c>
      <c r="C51" s="41">
        <v>0</v>
      </c>
      <c r="D51" s="42">
        <v>0</v>
      </c>
      <c r="E51" s="43"/>
    </row>
    <row r="52" spans="2:5">
      <c r="B52" s="46" t="s">
        <v>108</v>
      </c>
      <c r="C52" s="41">
        <v>0</v>
      </c>
      <c r="D52" s="42">
        <f>13*78</f>
        <v>1014</v>
      </c>
      <c r="E52" s="43" t="s">
        <v>131</v>
      </c>
    </row>
    <row r="53" spans="2:5" ht="18">
      <c r="B53" s="46"/>
      <c r="C53" s="27"/>
      <c r="D53" s="28"/>
      <c r="E53" s="25"/>
    </row>
    <row r="54" spans="2:5" ht="18">
      <c r="B54" s="45" t="s">
        <v>54</v>
      </c>
      <c r="C54" s="27">
        <f>C55</f>
        <v>1800</v>
      </c>
      <c r="D54" s="28">
        <f>D55</f>
        <v>0</v>
      </c>
      <c r="E54" s="25"/>
    </row>
    <row r="55" spans="2:5" ht="16" thickBot="1">
      <c r="B55" s="91" t="s">
        <v>73</v>
      </c>
      <c r="C55" s="96">
        <f>15*120</f>
        <v>1800</v>
      </c>
      <c r="D55" s="97">
        <v>0</v>
      </c>
      <c r="E55" s="98" t="s">
        <v>81</v>
      </c>
    </row>
    <row r="56" spans="2:5" ht="21" thickBot="1">
      <c r="B56" s="92" t="s">
        <v>12</v>
      </c>
      <c r="C56" s="93">
        <f>C6+C17+C28+C44+C49+C54</f>
        <v>36995</v>
      </c>
      <c r="D56" s="94">
        <f>D6+D17+D28+D44+D49+D54</f>
        <v>8854</v>
      </c>
      <c r="E56" s="95"/>
    </row>
    <row r="57" spans="2:5" ht="16" thickBot="1"/>
    <row r="58" spans="2:5" ht="18">
      <c r="B58" s="137" t="s">
        <v>21</v>
      </c>
      <c r="C58" s="140">
        <f>C56</f>
        <v>36995</v>
      </c>
    </row>
    <row r="59" spans="2:5" ht="18">
      <c r="B59" s="139" t="s">
        <v>22</v>
      </c>
      <c r="C59" s="141">
        <f>D56</f>
        <v>8854</v>
      </c>
    </row>
    <row r="60" spans="2:5" ht="19" thickBot="1">
      <c r="B60" s="109" t="s">
        <v>13</v>
      </c>
      <c r="C60" s="116">
        <f>C58-C59</f>
        <v>28141</v>
      </c>
    </row>
  </sheetData>
  <phoneticPr fontId="1" type="noConversion"/>
  <printOptions verticalCentered="1"/>
  <pageMargins left="0" right="0.75000000000000011" top="0" bottom="0.21" header="0" footer="0"/>
  <pageSetup paperSize="9" scale="77" orientation="portrait" horizontalDpi="4294967292" verticalDpi="4294967292"/>
  <headerFooter>
    <oddFooter>&amp;C&amp;"Calibri,Normaali"&amp;K000000_x000D_</oddFooter>
  </headerFooter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E30"/>
  <sheetViews>
    <sheetView topLeftCell="A8" zoomScale="150" zoomScaleNormal="150" zoomScalePageLayoutView="150" workbookViewId="0">
      <selection activeCell="D11" sqref="D11"/>
    </sheetView>
  </sheetViews>
  <sheetFormatPr baseColWidth="10" defaultColWidth="11" defaultRowHeight="15" x14ac:dyDescent="0"/>
  <cols>
    <col min="1" max="1" width="4.5" customWidth="1"/>
    <col min="2" max="2" width="24" customWidth="1"/>
    <col min="3" max="3" width="13.33203125" customWidth="1"/>
    <col min="5" max="5" width="34.83203125" customWidth="1"/>
  </cols>
  <sheetData>
    <row r="2" spans="2:5" ht="23">
      <c r="B2" s="9" t="s">
        <v>0</v>
      </c>
      <c r="C2" s="9"/>
    </row>
    <row r="3" spans="2:5" ht="20">
      <c r="B3" s="10" t="s">
        <v>109</v>
      </c>
      <c r="C3" s="10"/>
    </row>
    <row r="4" spans="2:5" ht="21" thickBot="1">
      <c r="B4" s="6"/>
      <c r="C4" s="7"/>
    </row>
    <row r="5" spans="2:5" ht="21" thickBot="1">
      <c r="B5" s="77" t="s">
        <v>1</v>
      </c>
      <c r="C5" s="128" t="s">
        <v>4</v>
      </c>
      <c r="D5" s="77" t="s">
        <v>5</v>
      </c>
      <c r="E5" s="129" t="s">
        <v>2</v>
      </c>
    </row>
    <row r="6" spans="2:5" ht="21" thickBot="1">
      <c r="B6" s="125" t="s">
        <v>16</v>
      </c>
      <c r="C6" s="130"/>
      <c r="D6" s="131"/>
      <c r="E6" s="132"/>
    </row>
    <row r="7" spans="2:5" ht="18">
      <c r="B7" s="50"/>
      <c r="C7" s="47"/>
      <c r="D7" s="48"/>
      <c r="E7" s="49"/>
    </row>
    <row r="8" spans="2:5" ht="18">
      <c r="B8" s="50" t="s">
        <v>17</v>
      </c>
      <c r="C8" s="51">
        <f>C9+C10</f>
        <v>0</v>
      </c>
      <c r="D8" s="52">
        <f>D9+D10</f>
        <v>8870</v>
      </c>
      <c r="E8" s="49"/>
    </row>
    <row r="9" spans="2:5" ht="18">
      <c r="B9" s="19" t="s">
        <v>14</v>
      </c>
      <c r="C9" s="47">
        <v>0</v>
      </c>
      <c r="D9" s="48">
        <v>7650</v>
      </c>
      <c r="E9" s="49" t="s">
        <v>100</v>
      </c>
    </row>
    <row r="10" spans="2:5" ht="18">
      <c r="B10" s="19" t="s">
        <v>15</v>
      </c>
      <c r="C10" s="47">
        <v>0</v>
      </c>
      <c r="D10" s="48">
        <v>1220</v>
      </c>
      <c r="E10" s="49" t="s">
        <v>86</v>
      </c>
    </row>
    <row r="11" spans="2:5" ht="18">
      <c r="B11" s="53"/>
      <c r="C11" s="47"/>
      <c r="D11" s="48"/>
      <c r="E11" s="49"/>
    </row>
    <row r="12" spans="2:5" ht="18">
      <c r="B12" s="19"/>
      <c r="C12" s="47"/>
      <c r="D12" s="48"/>
      <c r="E12" s="49"/>
    </row>
    <row r="13" spans="2:5" ht="18">
      <c r="B13" s="65" t="s">
        <v>18</v>
      </c>
      <c r="C13" s="51">
        <f>C14+C15</f>
        <v>0</v>
      </c>
      <c r="D13" s="52">
        <f>D14+D15</f>
        <v>5700</v>
      </c>
      <c r="E13" s="49"/>
    </row>
    <row r="14" spans="2:5" ht="18">
      <c r="B14" s="19" t="s">
        <v>19</v>
      </c>
      <c r="C14" s="47">
        <v>0</v>
      </c>
      <c r="D14" s="48">
        <v>5100</v>
      </c>
      <c r="E14" s="49"/>
    </row>
    <row r="15" spans="2:5" ht="18">
      <c r="B15" s="53" t="s">
        <v>15</v>
      </c>
      <c r="C15" s="47">
        <v>0</v>
      </c>
      <c r="D15" s="48">
        <v>600</v>
      </c>
      <c r="E15" s="49" t="s">
        <v>87</v>
      </c>
    </row>
    <row r="16" spans="2:5" ht="18">
      <c r="B16" s="53"/>
      <c r="C16" s="47"/>
      <c r="D16" s="48"/>
      <c r="E16" s="49"/>
    </row>
    <row r="17" spans="2:5" ht="18">
      <c r="B17" s="53"/>
      <c r="C17" s="47"/>
      <c r="D17" s="48"/>
      <c r="E17" s="49"/>
    </row>
    <row r="18" spans="2:5" ht="18">
      <c r="B18" s="170" t="s">
        <v>115</v>
      </c>
      <c r="C18" s="51">
        <f>C19+C20+C21+C22</f>
        <v>5000</v>
      </c>
      <c r="D18" s="52">
        <f>D19+D20+D21+D22</f>
        <v>1940</v>
      </c>
      <c r="E18" s="83"/>
    </row>
    <row r="19" spans="2:5" ht="18">
      <c r="B19" s="53" t="s">
        <v>62</v>
      </c>
      <c r="C19" s="47">
        <v>0</v>
      </c>
      <c r="D19" s="48">
        <v>140</v>
      </c>
      <c r="E19" s="82"/>
    </row>
    <row r="20" spans="2:5" ht="18">
      <c r="B20" s="53" t="s">
        <v>31</v>
      </c>
      <c r="C20" s="47">
        <v>2000</v>
      </c>
      <c r="D20" s="48">
        <v>1800</v>
      </c>
      <c r="E20" s="49"/>
    </row>
    <row r="21" spans="2:5" ht="18">
      <c r="B21" s="53" t="s">
        <v>32</v>
      </c>
      <c r="C21" s="47">
        <v>3000</v>
      </c>
      <c r="D21" s="48">
        <v>0</v>
      </c>
      <c r="E21" s="49"/>
    </row>
    <row r="22" spans="2:5" ht="18">
      <c r="B22" s="54" t="s">
        <v>79</v>
      </c>
      <c r="C22" s="47">
        <v>0</v>
      </c>
      <c r="D22" s="48">
        <v>0</v>
      </c>
      <c r="E22" s="49"/>
    </row>
    <row r="23" spans="2:5" ht="18">
      <c r="B23" s="22"/>
      <c r="C23" s="55"/>
      <c r="D23" s="56"/>
      <c r="E23" s="57"/>
    </row>
    <row r="24" spans="2:5" ht="18">
      <c r="B24" s="26" t="s">
        <v>80</v>
      </c>
      <c r="C24" s="58">
        <f>C25</f>
        <v>0</v>
      </c>
      <c r="D24" s="59">
        <f>D25</f>
        <v>500</v>
      </c>
      <c r="E24" s="108"/>
    </row>
    <row r="25" spans="2:5" ht="18">
      <c r="B25" s="22" t="s">
        <v>70</v>
      </c>
      <c r="C25" s="55">
        <v>0</v>
      </c>
      <c r="D25" s="56">
        <v>500</v>
      </c>
      <c r="E25" s="108" t="s">
        <v>96</v>
      </c>
    </row>
    <row r="26" spans="2:5" ht="21" thickBot="1">
      <c r="B26" s="29" t="s">
        <v>12</v>
      </c>
      <c r="C26" s="60">
        <f>C8+C13+C18+C24</f>
        <v>5000</v>
      </c>
      <c r="D26" s="61">
        <f>D8+D13+D18+D24</f>
        <v>17010</v>
      </c>
      <c r="E26" s="62"/>
    </row>
    <row r="27" spans="2:5" ht="16" thickBot="1">
      <c r="B27" s="30"/>
      <c r="C27" s="30"/>
      <c r="D27" s="30"/>
      <c r="E27" s="30"/>
    </row>
    <row r="28" spans="2:5" ht="18">
      <c r="B28" s="137" t="s">
        <v>21</v>
      </c>
      <c r="C28" s="135">
        <f>C26</f>
        <v>5000</v>
      </c>
      <c r="D28" s="30"/>
      <c r="E28" s="30"/>
    </row>
    <row r="29" spans="2:5" ht="19" thickBot="1">
      <c r="B29" s="138" t="s">
        <v>22</v>
      </c>
      <c r="C29" s="136">
        <f>D26</f>
        <v>17010</v>
      </c>
      <c r="D29" s="30"/>
      <c r="E29" s="30"/>
    </row>
    <row r="30" spans="2:5" ht="19" thickBot="1">
      <c r="B30" s="110" t="s">
        <v>13</v>
      </c>
      <c r="C30" s="111">
        <f>C28-C29</f>
        <v>-12010</v>
      </c>
      <c r="D30" s="30"/>
      <c r="E30" s="30"/>
    </row>
  </sheetData>
  <phoneticPr fontId="1" type="noConversion"/>
  <pageMargins left="0.75000000000000011" right="0.75000000000000011" top="0.21" bottom="0.21" header="0.5" footer="0.5"/>
  <pageSetup paperSize="9" scale="92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E36"/>
  <sheetViews>
    <sheetView topLeftCell="A4" workbookViewId="0">
      <selection activeCell="D14" sqref="D14"/>
    </sheetView>
  </sheetViews>
  <sheetFormatPr baseColWidth="10" defaultColWidth="11" defaultRowHeight="15" x14ac:dyDescent="0"/>
  <cols>
    <col min="1" max="1" width="5.1640625" customWidth="1"/>
    <col min="2" max="2" width="47.6640625" customWidth="1"/>
    <col min="4" max="4" width="12.1640625" bestFit="1" customWidth="1"/>
    <col min="5" max="5" width="29.83203125" customWidth="1"/>
  </cols>
  <sheetData>
    <row r="2" spans="2:5" ht="23">
      <c r="B2" s="9" t="s">
        <v>0</v>
      </c>
      <c r="C2" s="9"/>
    </row>
    <row r="3" spans="2:5" ht="20">
      <c r="B3" s="10" t="s">
        <v>109</v>
      </c>
      <c r="C3" s="10"/>
    </row>
    <row r="4" spans="2:5" ht="16" thickBot="1"/>
    <row r="5" spans="2:5" ht="21" thickBot="1">
      <c r="B5" s="77" t="s">
        <v>1</v>
      </c>
      <c r="C5" s="78" t="s">
        <v>4</v>
      </c>
      <c r="D5" s="79" t="s">
        <v>5</v>
      </c>
      <c r="E5" s="80" t="s">
        <v>2</v>
      </c>
    </row>
    <row r="6" spans="2:5" ht="21" thickBot="1">
      <c r="B6" s="124" t="s">
        <v>20</v>
      </c>
      <c r="C6" s="133"/>
      <c r="D6" s="134"/>
      <c r="E6" s="104"/>
    </row>
    <row r="7" spans="2:5" ht="18">
      <c r="B7" s="50" t="s">
        <v>26</v>
      </c>
      <c r="C7" s="13">
        <f>C8</f>
        <v>0</v>
      </c>
      <c r="D7" s="14">
        <f>D8+D9</f>
        <v>100</v>
      </c>
      <c r="E7" s="15"/>
    </row>
    <row r="8" spans="2:5" ht="18">
      <c r="B8" s="16" t="s">
        <v>117</v>
      </c>
      <c r="C8" s="17">
        <v>0</v>
      </c>
      <c r="D8" s="18">
        <v>50</v>
      </c>
      <c r="E8" s="64" t="s">
        <v>118</v>
      </c>
    </row>
    <row r="9" spans="2:5" ht="18">
      <c r="B9" s="16" t="s">
        <v>140</v>
      </c>
      <c r="C9" s="17">
        <v>0</v>
      </c>
      <c r="D9" s="18">
        <v>50</v>
      </c>
      <c r="E9" s="64" t="s">
        <v>118</v>
      </c>
    </row>
    <row r="10" spans="2:5" ht="18">
      <c r="B10" s="16"/>
      <c r="C10" s="17"/>
      <c r="D10" s="18"/>
      <c r="E10" s="64"/>
    </row>
    <row r="11" spans="2:5" ht="18">
      <c r="B11" s="50" t="s">
        <v>27</v>
      </c>
      <c r="C11" s="13">
        <f>C15+C16</f>
        <v>900</v>
      </c>
      <c r="D11" s="14">
        <f>D12+D16+D17+D13+D15</f>
        <v>1800</v>
      </c>
      <c r="E11" s="64"/>
    </row>
    <row r="12" spans="2:5" ht="18">
      <c r="B12" s="16" t="s">
        <v>119</v>
      </c>
      <c r="C12" s="17">
        <v>0</v>
      </c>
      <c r="D12" s="18">
        <v>400</v>
      </c>
      <c r="E12" s="64" t="s">
        <v>61</v>
      </c>
    </row>
    <row r="13" spans="2:5" ht="18">
      <c r="B13" s="54" t="s">
        <v>120</v>
      </c>
      <c r="C13" s="17">
        <v>0</v>
      </c>
      <c r="D13" s="18">
        <v>400</v>
      </c>
      <c r="E13" s="64" t="s">
        <v>61</v>
      </c>
    </row>
    <row r="14" spans="2:5" ht="18">
      <c r="B14" s="54" t="s">
        <v>129</v>
      </c>
      <c r="C14" s="17">
        <v>0</v>
      </c>
      <c r="D14" s="18">
        <v>450</v>
      </c>
      <c r="E14" s="64" t="s">
        <v>61</v>
      </c>
    </row>
    <row r="15" spans="2:5" ht="18">
      <c r="B15" s="54" t="s">
        <v>95</v>
      </c>
      <c r="C15" s="17">
        <f>15*30</f>
        <v>450</v>
      </c>
      <c r="D15" s="18">
        <f>15*20</f>
        <v>300</v>
      </c>
      <c r="E15" s="64" t="s">
        <v>126</v>
      </c>
    </row>
    <row r="16" spans="2:5" ht="18">
      <c r="B16" s="16" t="s">
        <v>141</v>
      </c>
      <c r="C16" s="17">
        <f>15*30</f>
        <v>450</v>
      </c>
      <c r="D16" s="18">
        <f>15*20</f>
        <v>300</v>
      </c>
      <c r="E16" s="64" t="s">
        <v>126</v>
      </c>
    </row>
    <row r="17" spans="2:5" ht="18">
      <c r="B17" s="54" t="s">
        <v>127</v>
      </c>
      <c r="C17" s="17">
        <v>0</v>
      </c>
      <c r="D17" s="18">
        <v>400</v>
      </c>
      <c r="E17" s="64" t="s">
        <v>61</v>
      </c>
    </row>
    <row r="18" spans="2:5" ht="18">
      <c r="B18" s="54" t="s">
        <v>128</v>
      </c>
      <c r="C18" s="17">
        <v>0</v>
      </c>
      <c r="D18" s="18">
        <v>450</v>
      </c>
      <c r="E18" s="64" t="s">
        <v>61</v>
      </c>
    </row>
    <row r="19" spans="2:5" ht="18">
      <c r="B19" s="54" t="s">
        <v>142</v>
      </c>
      <c r="C19" s="17">
        <v>0</v>
      </c>
      <c r="D19" s="18">
        <v>450</v>
      </c>
      <c r="E19" s="64" t="s">
        <v>61</v>
      </c>
    </row>
    <row r="20" spans="2:5" ht="18">
      <c r="B20" s="54"/>
      <c r="C20" s="17"/>
      <c r="D20" s="18"/>
      <c r="E20" s="64"/>
    </row>
    <row r="21" spans="2:5" ht="18">
      <c r="B21" s="50" t="s">
        <v>121</v>
      </c>
      <c r="C21" s="13">
        <f>C22+C23</f>
        <v>0</v>
      </c>
      <c r="D21" s="14">
        <f>D22+D23</f>
        <v>400</v>
      </c>
      <c r="E21" s="64"/>
    </row>
    <row r="22" spans="2:5" ht="18">
      <c r="B22" s="16" t="s">
        <v>122</v>
      </c>
      <c r="C22" s="17">
        <v>0</v>
      </c>
      <c r="D22" s="18">
        <v>200</v>
      </c>
      <c r="E22" s="64"/>
    </row>
    <row r="23" spans="2:5" ht="18">
      <c r="B23" s="16" t="s">
        <v>123</v>
      </c>
      <c r="C23" s="17">
        <v>0</v>
      </c>
      <c r="D23" s="18">
        <v>200</v>
      </c>
      <c r="E23" s="64"/>
    </row>
    <row r="24" spans="2:5" ht="18">
      <c r="B24" s="54"/>
      <c r="C24" s="17"/>
      <c r="D24" s="18"/>
      <c r="E24" s="64"/>
    </row>
    <row r="25" spans="2:5" ht="18">
      <c r="B25" s="65" t="s">
        <v>63</v>
      </c>
      <c r="C25" s="13">
        <f>SUM(C26:C27)</f>
        <v>0</v>
      </c>
      <c r="D25" s="14">
        <f>SUM(D26:D27)</f>
        <v>400</v>
      </c>
      <c r="E25" s="64"/>
    </row>
    <row r="26" spans="2:5" ht="18">
      <c r="B26" s="54" t="s">
        <v>93</v>
      </c>
      <c r="C26" s="17">
        <v>0</v>
      </c>
      <c r="D26" s="18">
        <v>200</v>
      </c>
      <c r="E26" s="64" t="s">
        <v>61</v>
      </c>
    </row>
    <row r="27" spans="2:5" ht="18">
      <c r="B27" s="54" t="s">
        <v>104</v>
      </c>
      <c r="C27" s="17">
        <v>0</v>
      </c>
      <c r="D27" s="18">
        <v>200</v>
      </c>
      <c r="E27" s="64"/>
    </row>
    <row r="28" spans="2:5" ht="18">
      <c r="B28" s="54"/>
      <c r="C28" s="13"/>
      <c r="D28" s="14"/>
      <c r="E28" s="64"/>
    </row>
    <row r="29" spans="2:5" ht="18">
      <c r="B29" s="45" t="s">
        <v>64</v>
      </c>
      <c r="C29" s="27">
        <f>C30</f>
        <v>560</v>
      </c>
      <c r="D29" s="28">
        <v>0</v>
      </c>
      <c r="E29" s="44"/>
    </row>
    <row r="30" spans="2:5" ht="18">
      <c r="B30" s="66" t="s">
        <v>84</v>
      </c>
      <c r="C30" s="23">
        <v>560</v>
      </c>
      <c r="D30" s="24">
        <v>0</v>
      </c>
      <c r="E30" s="44"/>
    </row>
    <row r="31" spans="2:5" ht="18">
      <c r="B31" s="66"/>
      <c r="C31" s="23"/>
      <c r="D31" s="24"/>
      <c r="E31" s="44"/>
    </row>
    <row r="32" spans="2:5" ht="21" thickBot="1">
      <c r="B32" s="29" t="s">
        <v>12</v>
      </c>
      <c r="C32" s="67">
        <f>C7+C11+C21+C25+C29</f>
        <v>1460</v>
      </c>
      <c r="D32" s="68">
        <f>D7+D11+D21+D25+D29</f>
        <v>2700</v>
      </c>
      <c r="E32" s="69"/>
    </row>
    <row r="33" spans="2:5" ht="16" thickBot="1">
      <c r="B33" s="30"/>
      <c r="C33" s="30"/>
      <c r="D33" s="30"/>
      <c r="E33" s="30"/>
    </row>
    <row r="34" spans="2:5" ht="18">
      <c r="B34" s="137" t="s">
        <v>21</v>
      </c>
      <c r="C34" s="135">
        <f>C32</f>
        <v>1460</v>
      </c>
      <c r="D34" s="30"/>
      <c r="E34" s="30"/>
    </row>
    <row r="35" spans="2:5" ht="19" thickBot="1">
      <c r="B35" s="138" t="s">
        <v>22</v>
      </c>
      <c r="C35" s="136">
        <f>D32</f>
        <v>2700</v>
      </c>
      <c r="D35" s="30"/>
      <c r="E35" s="30"/>
    </row>
    <row r="36" spans="2:5" ht="19" thickBot="1">
      <c r="B36" s="110" t="s">
        <v>13</v>
      </c>
      <c r="C36" s="112">
        <f>C34-C35</f>
        <v>-1240</v>
      </c>
      <c r="D36" s="30"/>
      <c r="E36" s="30"/>
    </row>
  </sheetData>
  <phoneticPr fontId="1" type="noConversion"/>
  <pageMargins left="0" right="0.25" top="0.75000000000000011" bottom="0.75000000000000011" header="0.30000000000000004" footer="0.30000000000000004"/>
  <pageSetup paperSize="9" scale="87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E22"/>
  <sheetViews>
    <sheetView workbookViewId="0">
      <selection activeCell="F17" sqref="F17"/>
    </sheetView>
  </sheetViews>
  <sheetFormatPr baseColWidth="10" defaultColWidth="11" defaultRowHeight="15" x14ac:dyDescent="0"/>
  <cols>
    <col min="1" max="1" width="4.33203125" customWidth="1"/>
    <col min="2" max="2" width="33.6640625" customWidth="1"/>
    <col min="5" max="5" width="37.6640625" customWidth="1"/>
  </cols>
  <sheetData>
    <row r="2" spans="2:5" ht="23">
      <c r="B2" s="9" t="s">
        <v>0</v>
      </c>
      <c r="C2" s="9"/>
    </row>
    <row r="3" spans="2:5" ht="20">
      <c r="B3" s="10" t="s">
        <v>109</v>
      </c>
      <c r="C3" s="10"/>
    </row>
    <row r="4" spans="2:5" ht="16" thickBot="1"/>
    <row r="5" spans="2:5" ht="21" thickBot="1">
      <c r="B5" s="77" t="s">
        <v>1</v>
      </c>
      <c r="C5" s="128" t="s">
        <v>4</v>
      </c>
      <c r="D5" s="77" t="s">
        <v>5</v>
      </c>
      <c r="E5" s="129" t="s">
        <v>2</v>
      </c>
    </row>
    <row r="6" spans="2:5" ht="18">
      <c r="B6" s="63" t="s">
        <v>42</v>
      </c>
      <c r="C6" s="13"/>
      <c r="D6" s="14"/>
      <c r="E6" s="70"/>
    </row>
    <row r="7" spans="2:5" ht="18">
      <c r="B7" s="71" t="s">
        <v>59</v>
      </c>
      <c r="C7" s="72">
        <f>SUM(C8+C9+C10+C11+C12+C14)</f>
        <v>2460</v>
      </c>
      <c r="D7" s="73">
        <f>SUM(D8+D9+D10+D11+D12+D14)</f>
        <v>2260</v>
      </c>
      <c r="E7" s="35"/>
    </row>
    <row r="8" spans="2:5">
      <c r="B8" s="120" t="s">
        <v>98</v>
      </c>
      <c r="C8" s="33">
        <f>25*60</f>
        <v>1500</v>
      </c>
      <c r="D8" s="34">
        <f>25*60</f>
        <v>1500</v>
      </c>
      <c r="E8" s="81" t="s">
        <v>75</v>
      </c>
    </row>
    <row r="9" spans="2:5">
      <c r="B9" s="120" t="s">
        <v>101</v>
      </c>
      <c r="C9" s="33">
        <f>5*60</f>
        <v>300</v>
      </c>
      <c r="D9" s="34">
        <f>5*40</f>
        <v>200</v>
      </c>
      <c r="E9" s="81" t="s">
        <v>78</v>
      </c>
    </row>
    <row r="10" spans="2:5">
      <c r="B10" s="121" t="s">
        <v>102</v>
      </c>
      <c r="C10" s="33">
        <f>7*60</f>
        <v>420</v>
      </c>
      <c r="D10" s="34">
        <f>7*40</f>
        <v>280</v>
      </c>
      <c r="E10" s="81" t="s">
        <v>77</v>
      </c>
    </row>
    <row r="11" spans="2:5">
      <c r="B11" s="120" t="s">
        <v>107</v>
      </c>
      <c r="C11" s="33">
        <f>2*60</f>
        <v>120</v>
      </c>
      <c r="D11" s="34">
        <f>2*40</f>
        <v>80</v>
      </c>
      <c r="E11" s="81" t="s">
        <v>77</v>
      </c>
    </row>
    <row r="12" spans="2:5">
      <c r="B12" s="120" t="s">
        <v>103</v>
      </c>
      <c r="C12" s="33">
        <f>2*60</f>
        <v>120</v>
      </c>
      <c r="D12" s="34">
        <f>2*40</f>
        <v>80</v>
      </c>
      <c r="E12" s="81" t="s">
        <v>77</v>
      </c>
    </row>
    <row r="13" spans="2:5">
      <c r="B13" s="117" t="s">
        <v>74</v>
      </c>
      <c r="C13" s="33"/>
      <c r="D13" s="34"/>
      <c r="E13" s="81"/>
    </row>
    <row r="14" spans="2:5">
      <c r="B14" s="120" t="s">
        <v>114</v>
      </c>
      <c r="C14" s="33">
        <v>0</v>
      </c>
      <c r="D14" s="34">
        <v>120</v>
      </c>
      <c r="E14" s="81"/>
    </row>
    <row r="15" spans="2:5" ht="18">
      <c r="B15" s="120" t="s">
        <v>138</v>
      </c>
      <c r="C15" s="33">
        <v>0</v>
      </c>
      <c r="D15" s="34">
        <v>240</v>
      </c>
      <c r="E15" s="74"/>
    </row>
    <row r="16" spans="2:5">
      <c r="B16" s="117" t="s">
        <v>60</v>
      </c>
      <c r="C16" s="122">
        <f>C17</f>
        <v>0</v>
      </c>
      <c r="D16" s="123">
        <f>D17</f>
        <v>181</v>
      </c>
      <c r="E16" s="168"/>
    </row>
    <row r="17" spans="2:5" ht="16" thickBot="1">
      <c r="B17" s="118" t="s">
        <v>110</v>
      </c>
      <c r="C17" s="96">
        <v>0</v>
      </c>
      <c r="D17" s="97">
        <v>181</v>
      </c>
      <c r="E17" s="169" t="s">
        <v>139</v>
      </c>
    </row>
    <row r="18" spans="2:5" s="8" customFormat="1" ht="21" thickBot="1">
      <c r="B18" s="92" t="s">
        <v>12</v>
      </c>
      <c r="C18" s="105">
        <f>C7+C16</f>
        <v>2460</v>
      </c>
      <c r="D18" s="106">
        <f>SUM(D7+D16)</f>
        <v>2441</v>
      </c>
      <c r="E18" s="107"/>
    </row>
    <row r="19" spans="2:5" ht="16" thickBot="1">
      <c r="B19" s="30"/>
      <c r="C19" s="30"/>
      <c r="D19" s="30"/>
      <c r="E19" s="30"/>
    </row>
    <row r="20" spans="2:5" ht="18">
      <c r="B20" s="137" t="s">
        <v>21</v>
      </c>
      <c r="C20" s="135">
        <f>C18</f>
        <v>2460</v>
      </c>
      <c r="D20" s="30"/>
      <c r="E20" s="30"/>
    </row>
    <row r="21" spans="2:5" ht="19" thickBot="1">
      <c r="B21" s="138" t="s">
        <v>22</v>
      </c>
      <c r="C21" s="136">
        <f>D18</f>
        <v>2441</v>
      </c>
      <c r="D21" s="30"/>
      <c r="E21" s="30"/>
    </row>
    <row r="22" spans="2:5" ht="19" thickBot="1">
      <c r="B22" s="113" t="s">
        <v>13</v>
      </c>
      <c r="C22" s="114">
        <f>C20-C21</f>
        <v>19</v>
      </c>
      <c r="D22" s="30"/>
      <c r="E22" s="30"/>
    </row>
  </sheetData>
  <phoneticPr fontId="1" type="noConversion"/>
  <pageMargins left="0.35629921259842523" right="0.75000000000000011" top="1" bottom="1" header="0.5" footer="0.5"/>
  <pageSetup paperSize="9" scale="87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E18"/>
  <sheetViews>
    <sheetView zoomScale="75" zoomScaleNormal="75" zoomScalePageLayoutView="75" workbookViewId="0">
      <selection activeCell="B20" sqref="B20"/>
    </sheetView>
  </sheetViews>
  <sheetFormatPr baseColWidth="10" defaultColWidth="11" defaultRowHeight="15" x14ac:dyDescent="0"/>
  <cols>
    <col min="1" max="1" width="7.5" customWidth="1"/>
    <col min="2" max="2" width="28.33203125" customWidth="1"/>
    <col min="3" max="4" width="11" style="11"/>
    <col min="5" max="5" width="13.33203125" customWidth="1"/>
  </cols>
  <sheetData>
    <row r="2" spans="2:5" ht="23">
      <c r="B2" s="9" t="s">
        <v>0</v>
      </c>
      <c r="C2" s="9"/>
    </row>
    <row r="3" spans="2:5" ht="20">
      <c r="B3" s="10" t="s">
        <v>109</v>
      </c>
      <c r="C3" s="10"/>
    </row>
    <row r="4" spans="2:5" ht="16" thickBot="1"/>
    <row r="5" spans="2:5" ht="24" thickBot="1">
      <c r="B5" s="142" t="s">
        <v>1</v>
      </c>
      <c r="C5" s="143" t="s">
        <v>4</v>
      </c>
      <c r="D5" s="144" t="s">
        <v>5</v>
      </c>
      <c r="E5" s="145" t="s">
        <v>41</v>
      </c>
    </row>
    <row r="6" spans="2:5" ht="24" thickBot="1">
      <c r="B6" s="146" t="s">
        <v>33</v>
      </c>
      <c r="C6" s="147"/>
      <c r="D6" s="148"/>
      <c r="E6" s="149"/>
    </row>
    <row r="7" spans="2:5" ht="23">
      <c r="B7" s="150" t="s">
        <v>47</v>
      </c>
      <c r="C7" s="151">
        <f>Hallinto!C47</f>
        <v>6300</v>
      </c>
      <c r="D7" s="152">
        <f>Hallinto!C48</f>
        <v>21210</v>
      </c>
      <c r="E7" s="153">
        <f>Hallinto!C49</f>
        <v>-14910</v>
      </c>
    </row>
    <row r="8" spans="2:5" ht="23">
      <c r="B8" s="154"/>
      <c r="C8" s="155"/>
      <c r="D8" s="156"/>
      <c r="E8" s="157"/>
    </row>
    <row r="9" spans="2:5" ht="23">
      <c r="B9" s="154" t="s">
        <v>48</v>
      </c>
      <c r="C9" s="155">
        <f>Harjoitusryhmät!C58</f>
        <v>36995</v>
      </c>
      <c r="D9" s="156">
        <f>Harjoitusryhmät!C59</f>
        <v>8854</v>
      </c>
      <c r="E9" s="158">
        <f>Harjoitusryhmät!C60</f>
        <v>28141</v>
      </c>
    </row>
    <row r="10" spans="2:5" ht="23">
      <c r="B10" s="159"/>
      <c r="C10" s="155"/>
      <c r="D10" s="156"/>
      <c r="E10" s="160"/>
    </row>
    <row r="11" spans="2:5" ht="23">
      <c r="B11" s="161" t="s">
        <v>49</v>
      </c>
      <c r="C11" s="155">
        <f>'Kilpailut ja leirit'!C28</f>
        <v>5000</v>
      </c>
      <c r="D11" s="156">
        <f>'Kilpailut ja leirit'!C29</f>
        <v>17010</v>
      </c>
      <c r="E11" s="158">
        <f>C11-D11</f>
        <v>-12010</v>
      </c>
    </row>
    <row r="12" spans="2:5" ht="23">
      <c r="B12" s="159"/>
      <c r="C12" s="155"/>
      <c r="D12" s="156"/>
      <c r="E12" s="160"/>
    </row>
    <row r="13" spans="2:5" ht="23">
      <c r="B13" s="154" t="s">
        <v>20</v>
      </c>
      <c r="C13" s="155">
        <f>Koulutukset!C34</f>
        <v>1460</v>
      </c>
      <c r="D13" s="156">
        <f>Koulutukset!C35</f>
        <v>2700</v>
      </c>
      <c r="E13" s="158">
        <f>C13-D13</f>
        <v>-1240</v>
      </c>
    </row>
    <row r="14" spans="2:5" ht="23">
      <c r="B14" s="162"/>
      <c r="C14" s="155"/>
      <c r="D14" s="156"/>
      <c r="E14" s="160"/>
    </row>
    <row r="15" spans="2:5" ht="23">
      <c r="B15" s="161" t="s">
        <v>50</v>
      </c>
      <c r="C15" s="155">
        <f>Graduoinnit!C20</f>
        <v>2460</v>
      </c>
      <c r="D15" s="156">
        <f>Graduoinnit!C21</f>
        <v>2441</v>
      </c>
      <c r="E15" s="158">
        <f>C15-D15</f>
        <v>19</v>
      </c>
    </row>
    <row r="16" spans="2:5" ht="23">
      <c r="B16" s="159"/>
      <c r="C16" s="155"/>
      <c r="D16" s="156"/>
      <c r="E16" s="160"/>
    </row>
    <row r="17" spans="2:5" ht="24" thickBot="1">
      <c r="B17" s="163" t="s">
        <v>12</v>
      </c>
      <c r="C17" s="164">
        <f>C7+C9+C11+C13+C15</f>
        <v>52215</v>
      </c>
      <c r="D17" s="165">
        <f>D7+D9+D11+D13+D15</f>
        <v>52215</v>
      </c>
      <c r="E17" s="166">
        <f>E7+E9+E11+E13+E15</f>
        <v>0</v>
      </c>
    </row>
    <row r="18" spans="2:5">
      <c r="B18" s="11"/>
      <c r="C18"/>
      <c r="D18"/>
    </row>
  </sheetData>
  <phoneticPr fontId="1" type="noConversion"/>
  <pageMargins left="0.75000000000000011" right="0.75000000000000011" top="0.2" bottom="0.21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Etusivu</vt:lpstr>
      <vt:lpstr>Hallinto</vt:lpstr>
      <vt:lpstr>Harjoitusryhmät</vt:lpstr>
      <vt:lpstr>Kilpailut ja leirit</vt:lpstr>
      <vt:lpstr>Koulutukset</vt:lpstr>
      <vt:lpstr>Graduoinnit</vt:lpstr>
      <vt:lpstr>Yhteenveto</vt:lpstr>
    </vt:vector>
  </TitlesOfParts>
  <Manager/>
  <Company>koti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Aki Flöjt</dc:creator>
  <cp:keywords/>
  <dc:description/>
  <cp:lastModifiedBy>Aki Flöjt</cp:lastModifiedBy>
  <cp:lastPrinted>2017-12-12T09:02:34Z</cp:lastPrinted>
  <dcterms:created xsi:type="dcterms:W3CDTF">2012-11-19T10:18:28Z</dcterms:created>
  <dcterms:modified xsi:type="dcterms:W3CDTF">2018-12-17T19:32:13Z</dcterms:modified>
  <cp:category/>
</cp:coreProperties>
</file>