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tabRatio="500" activeTab="0"/>
  </bookViews>
  <sheets>
    <sheet name="Etusivu" sheetId="1" r:id="rId1"/>
    <sheet name="Hallinto" sheetId="2" r:id="rId2"/>
    <sheet name="Harjoitusryhmät" sheetId="3" r:id="rId3"/>
    <sheet name="Kilpailut ja leirit" sheetId="4" r:id="rId4"/>
    <sheet name="Koulutukset" sheetId="5" r:id="rId5"/>
    <sheet name="Graduoinnit" sheetId="6" r:id="rId6"/>
    <sheet name="Yhteenveto" sheetId="7" r:id="rId7"/>
  </sheets>
  <definedNames/>
  <calcPr fullCalcOnLoad="1"/>
</workbook>
</file>

<file path=xl/sharedStrings.xml><?xml version="1.0" encoding="utf-8"?>
<sst xmlns="http://schemas.openxmlformats.org/spreadsheetml/2006/main" count="252" uniqueCount="154">
  <si>
    <t>KAJAANIN JUDOKERHO RY</t>
  </si>
  <si>
    <t>KOHDE</t>
  </si>
  <si>
    <t>HUOMIO</t>
  </si>
  <si>
    <t>1.1 Kokoukset</t>
  </si>
  <si>
    <t>Sporttirekisteri</t>
  </si>
  <si>
    <t>TULO €</t>
  </si>
  <si>
    <t>MENO €</t>
  </si>
  <si>
    <t>2.1 Muksujudo</t>
  </si>
  <si>
    <t>Jäsenmaksut</t>
  </si>
  <si>
    <t>Kausimaksut</t>
  </si>
  <si>
    <t>Jäsenmaksu</t>
  </si>
  <si>
    <t>Lapset ja nuoret</t>
  </si>
  <si>
    <t>Aikuiset</t>
  </si>
  <si>
    <t>Kahvakuula</t>
  </si>
  <si>
    <t>Yhteensä</t>
  </si>
  <si>
    <t>Netto</t>
  </si>
  <si>
    <t>Juniorit</t>
  </si>
  <si>
    <t>Kilpailumaksut</t>
  </si>
  <si>
    <t>Valmentaja, ohjaaja</t>
  </si>
  <si>
    <t>Omavastuut</t>
  </si>
  <si>
    <t>3. Kilpailut  ja leirit</t>
  </si>
  <si>
    <t xml:space="preserve">3.1 Kilpailut </t>
  </si>
  <si>
    <t>3.2 Leirit</t>
  </si>
  <si>
    <t>Leirimaksut</t>
  </si>
  <si>
    <t>4. Koulutukset</t>
  </si>
  <si>
    <t>TULOT</t>
  </si>
  <si>
    <t>MENOT</t>
  </si>
  <si>
    <t>1.5 Avustukset</t>
  </si>
  <si>
    <t>Syyskokous</t>
  </si>
  <si>
    <t>Kevätkokous</t>
  </si>
  <si>
    <t>Hallituksen kokoukset</t>
  </si>
  <si>
    <t xml:space="preserve">1.2 Jäsenhallinta </t>
  </si>
  <si>
    <t>4.3 Nuori Suomi</t>
  </si>
  <si>
    <t>4.1. Seuratoiminta</t>
  </si>
  <si>
    <t>4.2. Ohjaaja- ja valmentaja koulutukset</t>
  </si>
  <si>
    <t xml:space="preserve">Alueleiri Kajaani </t>
  </si>
  <si>
    <t>Kaupungin yleisavustus</t>
  </si>
  <si>
    <t>Talkootoiminta</t>
  </si>
  <si>
    <t>Pankkikulut</t>
  </si>
  <si>
    <t>Ruokailu</t>
  </si>
  <si>
    <t>Sporttirekisterin ylläpito</t>
  </si>
  <si>
    <t>Leirimaksu</t>
  </si>
  <si>
    <t>5 kyu</t>
  </si>
  <si>
    <t>4 kyu</t>
  </si>
  <si>
    <t>3 kyu</t>
  </si>
  <si>
    <t>2 kyu</t>
  </si>
  <si>
    <t>Yhteenveto</t>
  </si>
  <si>
    <t>1.4 Viestintä</t>
  </si>
  <si>
    <t>1.3 Judosali</t>
  </si>
  <si>
    <t>Kiinteistön huolto</t>
  </si>
  <si>
    <t>1.6 Investoinnit</t>
  </si>
  <si>
    <t>Harjoitusvälineet</t>
  </si>
  <si>
    <t>Ohjaajat</t>
  </si>
  <si>
    <t>Stipendit, muistamiset</t>
  </si>
  <si>
    <t>Judoliiton yleiskokoukset</t>
  </si>
  <si>
    <t>Kurssi-ilmoitukset</t>
  </si>
  <si>
    <t>Postituskulut</t>
  </si>
  <si>
    <t>NETTO €</t>
  </si>
  <si>
    <t>1 kyu</t>
  </si>
  <si>
    <t>1 dan</t>
  </si>
  <si>
    <t>Seurakehittämishanke</t>
  </si>
  <si>
    <t>4.5 Urheiluakatemia</t>
  </si>
  <si>
    <t>Peruskurssiohjaaja -koulutus</t>
  </si>
  <si>
    <t>Talkoovakuutus</t>
  </si>
  <si>
    <t>5. Graduoinnit</t>
  </si>
  <si>
    <t>Sporttisaitti-palvelin</t>
  </si>
  <si>
    <t>sis. kokousmateriaalit</t>
  </si>
  <si>
    <t xml:space="preserve"> </t>
  </si>
  <si>
    <t>sis. judopassi 32 €, rekisteröinti 18 € ja kelt. vyön 10 €</t>
  </si>
  <si>
    <t>Kasva Urheilijaksi -leirit</t>
  </si>
  <si>
    <t>Ilmoitus SJuL tapahtumakalent.</t>
  </si>
  <si>
    <t>10 osallistujaa</t>
  </si>
  <si>
    <t>Muksujudo I</t>
  </si>
  <si>
    <t>Muksujudo II</t>
  </si>
  <si>
    <t xml:space="preserve">2.3 Jatkokurssit </t>
  </si>
  <si>
    <t>Jatkokurssi I</t>
  </si>
  <si>
    <t>Jatkokurssi II/III</t>
  </si>
  <si>
    <t>Jatkokurssi IV (Kilpajudor.)</t>
  </si>
  <si>
    <t>2.4 Aikuisten kuntojudo</t>
  </si>
  <si>
    <t>1. Hallinto</t>
  </si>
  <si>
    <t>2. Harjoitusryhmät</t>
  </si>
  <si>
    <t>3. Kilpailut ja leirit</t>
  </si>
  <si>
    <t>6. Graduoinnit</t>
  </si>
  <si>
    <t>1. HALLINTO</t>
  </si>
  <si>
    <t>2. HARJOITUSYHMÄT</t>
  </si>
  <si>
    <t>2.2 Peruskurssit</t>
  </si>
  <si>
    <t>2.6 Muut harjoitusryhmät</t>
  </si>
  <si>
    <t>2.5 Ohjaajat, seuratoimijat</t>
  </si>
  <si>
    <t xml:space="preserve">1.7 Markkinointi </t>
  </si>
  <si>
    <t>1.8 Muut</t>
  </si>
  <si>
    <t>Kainuun Liikunta jäsenmaksu</t>
  </si>
  <si>
    <t>5.1 Kurssi- ja seuragraduoinnit</t>
  </si>
  <si>
    <t>5.2 Dan-kollegio</t>
  </si>
  <si>
    <t>Urheiluakatemia-yhteistyö</t>
  </si>
  <si>
    <t>Muksujudo 2- ohjaajakoulutus</t>
  </si>
  <si>
    <t>Opetuksen ja ohjauksen perusteet (OOP)</t>
  </si>
  <si>
    <t>Kainuun Liikunta Ry</t>
  </si>
  <si>
    <t>3 ohjaajaa Varala, Tampere</t>
  </si>
  <si>
    <t xml:space="preserve">Nage-no-kata -koulutus </t>
  </si>
  <si>
    <t>Junioriohjaaja -seminaari</t>
  </si>
  <si>
    <t>3 osallistujaa</t>
  </si>
  <si>
    <t>Tuomarien jatkokoulutus</t>
  </si>
  <si>
    <t xml:space="preserve">Seuragraduoijat </t>
  </si>
  <si>
    <t>Valtakunnallinen Sinettiseminaari Hki</t>
  </si>
  <si>
    <t>2 osallistujaa</t>
  </si>
  <si>
    <t>SJuL Seurajohtaja ja seuratoimija -päivät</t>
  </si>
  <si>
    <t>Salin vuokra</t>
  </si>
  <si>
    <t>Siivous</t>
  </si>
  <si>
    <t>Salin ylläpito ja huollot</t>
  </si>
  <si>
    <t>1 judotuomari seurasta</t>
  </si>
  <si>
    <t>Ilmoitusmaksu SJuL:lle</t>
  </si>
  <si>
    <t>4.4 Kata-, graduointi- ja tuomarointikoulutukset</t>
  </si>
  <si>
    <t>4.6 Muut</t>
  </si>
  <si>
    <t>sis. ruokailu, kokousmateriaalit ym.</t>
  </si>
  <si>
    <t>yli 7-v. jäsen 76 €</t>
  </si>
  <si>
    <t>yli 7 -v. jäsen 76 €</t>
  </si>
  <si>
    <t>alle 7 -v. jäsen 41 €</t>
  </si>
  <si>
    <t>sis. rekisteröinti 18 € ja vyö 10 €</t>
  </si>
  <si>
    <t>sis. kokousmateriaalit ja tarjoilu</t>
  </si>
  <si>
    <t>TULO- JA MENOARVIO 2015</t>
  </si>
  <si>
    <t>Jäsenlaskutus</t>
  </si>
  <si>
    <t>Sporttisaitilla tapahtuva laskutus</t>
  </si>
  <si>
    <t>2015 aloittava ryhmä</t>
  </si>
  <si>
    <t>2015 alkava ryhmä</t>
  </si>
  <si>
    <t>2014 lasten peruskurssi</t>
  </si>
  <si>
    <t>2015 Kajaanissa</t>
  </si>
  <si>
    <t xml:space="preserve">SJuL Sinettiseuratapaaminen </t>
  </si>
  <si>
    <t>Graduoijan peruskoulutus</t>
  </si>
  <si>
    <t>Lasten ja nuorten liikunnan tuki</t>
  </si>
  <si>
    <t>Junioriohjaaja II -koulutus</t>
  </si>
  <si>
    <t>2 lähijaksoa Pajulahdessa</t>
  </si>
  <si>
    <t xml:space="preserve">10 osallistujaa </t>
  </si>
  <si>
    <t>2014 jatkokurssi I/II</t>
  </si>
  <si>
    <t>Sporttisaitin kk-maksu+palvelinmaksu n. 35€/kk</t>
  </si>
  <si>
    <t>2014 muksujudosta jatkavat</t>
  </si>
  <si>
    <t>20 osallistujaa</t>
  </si>
  <si>
    <t>110 €/kausi</t>
  </si>
  <si>
    <t>15 osallistujaa</t>
  </si>
  <si>
    <t>Liittymismaksut</t>
  </si>
  <si>
    <t>Kajaanin kupungin koulutusavustus</t>
  </si>
  <si>
    <t>Judon perusteet -koulutus</t>
  </si>
  <si>
    <t>Taitoharjoittelu judossa -koulutus</t>
  </si>
  <si>
    <t>Tuomarin peruskoulutus</t>
  </si>
  <si>
    <t>1-2 osallistujaa</t>
  </si>
  <si>
    <t>Matkakustannukset</t>
  </si>
  <si>
    <t>sis. Majoitus ja polttoainek.</t>
  </si>
  <si>
    <t>Sis. Majoitus ja polttoainek.</t>
  </si>
  <si>
    <t>Kirjanpito, rahastonhoito</t>
  </si>
  <si>
    <t>Tilinpäätös, tasekirja &amp; maksuliikenne</t>
  </si>
  <si>
    <t>Tulostus- ja toimistotarvikkeet</t>
  </si>
  <si>
    <t>15 dan-arvoista judokaa</t>
  </si>
  <si>
    <t xml:space="preserve">Päätä Oikein -seuratoiminnan koulutus </t>
  </si>
  <si>
    <t>Sis. Työntekijän vakuutukset, siiv.tarvikkeet</t>
  </si>
  <si>
    <t>Hyväksytty sääntömääräisessä syyskokouksessa 15.12.2014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</si>
</sst>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b/>
      <sz val="18"/>
      <color indexed="17"/>
      <name val="Calibri"/>
      <family val="0"/>
    </font>
    <font>
      <sz val="16"/>
      <color indexed="10"/>
      <name val="Calibri"/>
      <family val="0"/>
    </font>
    <font>
      <b/>
      <i/>
      <sz val="16"/>
      <color indexed="8"/>
      <name val="Calibri"/>
      <family val="0"/>
    </font>
    <font>
      <b/>
      <i/>
      <sz val="16"/>
      <color indexed="17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0"/>
    </font>
    <font>
      <b/>
      <i/>
      <sz val="14"/>
      <name val="Calibri"/>
      <family val="0"/>
    </font>
    <font>
      <b/>
      <sz val="14"/>
      <name val="Calibri"/>
      <family val="0"/>
    </font>
    <font>
      <b/>
      <i/>
      <sz val="16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i/>
      <sz val="12"/>
      <name val="Calibri"/>
      <family val="0"/>
    </font>
    <font>
      <b/>
      <sz val="24"/>
      <color indexed="8"/>
      <name val="Calibri"/>
      <family val="0"/>
    </font>
    <font>
      <b/>
      <sz val="36"/>
      <color indexed="8"/>
      <name val="Calibri"/>
      <family val="0"/>
    </font>
    <font>
      <b/>
      <i/>
      <sz val="14"/>
      <color indexed="8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b/>
      <i/>
      <sz val="18"/>
      <name val="Calibri"/>
      <family val="0"/>
    </font>
    <font>
      <sz val="14"/>
      <color indexed="10"/>
      <name val="Calibri"/>
      <family val="0"/>
    </font>
    <font>
      <sz val="11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8000"/>
      <name val="Calibri"/>
      <family val="0"/>
    </font>
    <font>
      <b/>
      <sz val="18"/>
      <color theme="1"/>
      <name val="Calibri"/>
      <family val="0"/>
    </font>
    <font>
      <b/>
      <sz val="18"/>
      <color rgb="FF008000"/>
      <name val="Calibri"/>
      <family val="0"/>
    </font>
    <font>
      <sz val="16"/>
      <color rgb="FFFF0000"/>
      <name val="Calibri"/>
      <family val="0"/>
    </font>
    <font>
      <b/>
      <i/>
      <sz val="16"/>
      <color theme="1"/>
      <name val="Calibri"/>
      <family val="0"/>
    </font>
    <font>
      <b/>
      <i/>
      <sz val="16"/>
      <color rgb="FF008000"/>
      <name val="Calibri"/>
      <family val="0"/>
    </font>
    <font>
      <b/>
      <sz val="14"/>
      <color theme="1"/>
      <name val="Calibri"/>
      <family val="0"/>
    </font>
    <font>
      <b/>
      <sz val="18"/>
      <color rgb="FF000000"/>
      <name val="Calibri"/>
      <family val="0"/>
    </font>
    <font>
      <b/>
      <i/>
      <sz val="16"/>
      <color rgb="FF0000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24"/>
      <color theme="1"/>
      <name val="Calibri"/>
      <family val="0"/>
    </font>
    <font>
      <b/>
      <sz val="36"/>
      <color theme="1"/>
      <name val="Calibri"/>
      <family val="0"/>
    </font>
    <font>
      <b/>
      <i/>
      <sz val="14"/>
      <color theme="1"/>
      <name val="Calibri"/>
      <family val="0"/>
    </font>
    <font>
      <sz val="14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32" borderId="7" applyNumberFormat="0" applyAlignment="0" applyProtection="0"/>
    <xf numFmtId="0" fontId="58" fillId="2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59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0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26" fillId="34" borderId="11" xfId="0" applyFont="1" applyFill="1" applyBorder="1" applyAlignment="1">
      <alignment horizontal="left"/>
    </xf>
    <xf numFmtId="0" fontId="26" fillId="35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/>
    </xf>
    <xf numFmtId="0" fontId="25" fillId="35" borderId="14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/>
    </xf>
    <xf numFmtId="0" fontId="25" fillId="35" borderId="12" xfId="0" applyFont="1" applyFill="1" applyBorder="1" applyAlignment="1">
      <alignment horizontal="left"/>
    </xf>
    <xf numFmtId="0" fontId="25" fillId="35" borderId="14" xfId="0" applyFont="1" applyFill="1" applyBorder="1" applyAlignment="1">
      <alignment/>
    </xf>
    <xf numFmtId="0" fontId="27" fillId="35" borderId="14" xfId="0" applyFont="1" applyFill="1" applyBorder="1" applyAlignment="1">
      <alignment/>
    </xf>
    <xf numFmtId="0" fontId="27" fillId="35" borderId="15" xfId="0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5" fillId="34" borderId="17" xfId="0" applyFont="1" applyFill="1" applyBorder="1" applyAlignment="1">
      <alignment horizontal="left"/>
    </xf>
    <xf numFmtId="0" fontId="25" fillId="35" borderId="18" xfId="0" applyFont="1" applyFill="1" applyBorder="1" applyAlignment="1">
      <alignment horizontal="left"/>
    </xf>
    <xf numFmtId="0" fontId="25" fillId="33" borderId="19" xfId="0" applyFont="1" applyFill="1" applyBorder="1" applyAlignment="1">
      <alignment/>
    </xf>
    <xf numFmtId="0" fontId="27" fillId="35" borderId="16" xfId="0" applyFont="1" applyFill="1" applyBorder="1" applyAlignment="1">
      <alignment/>
    </xf>
    <xf numFmtId="0" fontId="26" fillId="34" borderId="17" xfId="0" applyFont="1" applyFill="1" applyBorder="1" applyAlignment="1">
      <alignment horizontal="left"/>
    </xf>
    <xf numFmtId="0" fontId="26" fillId="35" borderId="18" xfId="0" applyFont="1" applyFill="1" applyBorder="1" applyAlignment="1">
      <alignment horizontal="left"/>
    </xf>
    <xf numFmtId="0" fontId="28" fillId="35" borderId="20" xfId="0" applyFont="1" applyFill="1" applyBorder="1" applyAlignment="1">
      <alignment horizontal="right"/>
    </xf>
    <xf numFmtId="0" fontId="25" fillId="33" borderId="21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35" borderId="14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left"/>
    </xf>
    <xf numFmtId="0" fontId="29" fillId="35" borderId="12" xfId="0" applyFont="1" applyFill="1" applyBorder="1" applyAlignment="1">
      <alignment horizontal="left"/>
    </xf>
    <xf numFmtId="0" fontId="29" fillId="33" borderId="13" xfId="0" applyFont="1" applyFill="1" applyBorder="1" applyAlignment="1">
      <alignment/>
    </xf>
    <xf numFmtId="0" fontId="29" fillId="35" borderId="14" xfId="0" applyFont="1" applyFill="1" applyBorder="1" applyAlignment="1">
      <alignment/>
    </xf>
    <xf numFmtId="0" fontId="26" fillId="34" borderId="22" xfId="0" applyFont="1" applyFill="1" applyBorder="1" applyAlignment="1">
      <alignment horizontal="left"/>
    </xf>
    <xf numFmtId="0" fontId="29" fillId="35" borderId="15" xfId="0" applyFont="1" applyFill="1" applyBorder="1" applyAlignment="1">
      <alignment/>
    </xf>
    <xf numFmtId="0" fontId="29" fillId="34" borderId="22" xfId="0" applyFont="1" applyFill="1" applyBorder="1" applyAlignment="1">
      <alignment horizontal="left"/>
    </xf>
    <xf numFmtId="0" fontId="29" fillId="35" borderId="16" xfId="0" applyFont="1" applyFill="1" applyBorder="1" applyAlignment="1">
      <alignment/>
    </xf>
    <xf numFmtId="0" fontId="29" fillId="34" borderId="17" xfId="0" applyFont="1" applyFill="1" applyBorder="1" applyAlignment="1">
      <alignment horizontal="left"/>
    </xf>
    <xf numFmtId="0" fontId="29" fillId="35" borderId="18" xfId="0" applyFont="1" applyFill="1" applyBorder="1" applyAlignment="1">
      <alignment horizontal="left"/>
    </xf>
    <xf numFmtId="0" fontId="29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left"/>
    </xf>
    <xf numFmtId="0" fontId="27" fillId="35" borderId="16" xfId="0" applyFont="1" applyFill="1" applyBorder="1" applyAlignment="1">
      <alignment horizontal="left"/>
    </xf>
    <xf numFmtId="0" fontId="29" fillId="35" borderId="16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25" fillId="35" borderId="23" xfId="0" applyFont="1" applyFill="1" applyBorder="1" applyAlignment="1">
      <alignment horizontal="left"/>
    </xf>
    <xf numFmtId="0" fontId="25" fillId="33" borderId="23" xfId="0" applyFont="1" applyFill="1" applyBorder="1" applyAlignment="1">
      <alignment/>
    </xf>
    <xf numFmtId="0" fontId="25" fillId="34" borderId="14" xfId="0" applyFont="1" applyFill="1" applyBorder="1" applyAlignment="1">
      <alignment horizontal="left"/>
    </xf>
    <xf numFmtId="0" fontId="25" fillId="35" borderId="24" xfId="0" applyFont="1" applyFill="1" applyBorder="1" applyAlignment="1">
      <alignment horizontal="left"/>
    </xf>
    <xf numFmtId="0" fontId="25" fillId="33" borderId="24" xfId="0" applyFont="1" applyFill="1" applyBorder="1" applyAlignment="1">
      <alignment/>
    </xf>
    <xf numFmtId="0" fontId="27" fillId="35" borderId="14" xfId="0" applyFont="1" applyFill="1" applyBorder="1" applyAlignment="1">
      <alignment horizontal="left"/>
    </xf>
    <xf numFmtId="0" fontId="26" fillId="34" borderId="14" xfId="0" applyFont="1" applyFill="1" applyBorder="1" applyAlignment="1">
      <alignment horizontal="left"/>
    </xf>
    <xf numFmtId="0" fontId="26" fillId="35" borderId="24" xfId="0" applyFont="1" applyFill="1" applyBorder="1" applyAlignment="1">
      <alignment horizontal="left"/>
    </xf>
    <xf numFmtId="0" fontId="25" fillId="35" borderId="15" xfId="0" applyFont="1" applyFill="1" applyBorder="1" applyAlignment="1">
      <alignment/>
    </xf>
    <xf numFmtId="0" fontId="25" fillId="35" borderId="15" xfId="0" applyFont="1" applyFill="1" applyBorder="1" applyAlignment="1">
      <alignment horizontal="left"/>
    </xf>
    <xf numFmtId="0" fontId="25" fillId="34" borderId="16" xfId="0" applyFont="1" applyFill="1" applyBorder="1" applyAlignment="1">
      <alignment horizontal="left"/>
    </xf>
    <xf numFmtId="0" fontId="25" fillId="35" borderId="25" xfId="0" applyFont="1" applyFill="1" applyBorder="1" applyAlignment="1">
      <alignment horizontal="left"/>
    </xf>
    <xf numFmtId="0" fontId="25" fillId="33" borderId="25" xfId="0" applyFont="1" applyFill="1" applyBorder="1" applyAlignment="1">
      <alignment/>
    </xf>
    <xf numFmtId="0" fontId="26" fillId="34" borderId="16" xfId="0" applyFont="1" applyFill="1" applyBorder="1" applyAlignment="1">
      <alignment horizontal="left"/>
    </xf>
    <xf numFmtId="0" fontId="26" fillId="35" borderId="25" xfId="0" applyFont="1" applyFill="1" applyBorder="1" applyAlignment="1">
      <alignment horizontal="left"/>
    </xf>
    <xf numFmtId="0" fontId="30" fillId="34" borderId="20" xfId="0" applyFont="1" applyFill="1" applyBorder="1" applyAlignment="1">
      <alignment horizontal="left"/>
    </xf>
    <xf numFmtId="0" fontId="30" fillId="35" borderId="26" xfId="0" applyFont="1" applyFill="1" applyBorder="1" applyAlignment="1">
      <alignment horizontal="left"/>
    </xf>
    <xf numFmtId="0" fontId="31" fillId="33" borderId="26" xfId="0" applyFont="1" applyFill="1" applyBorder="1" applyAlignment="1">
      <alignment/>
    </xf>
    <xf numFmtId="0" fontId="27" fillId="35" borderId="27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/>
    </xf>
    <xf numFmtId="0" fontId="27" fillId="35" borderId="15" xfId="0" applyFont="1" applyFill="1" applyBorder="1" applyAlignment="1">
      <alignment horizontal="left"/>
    </xf>
    <xf numFmtId="0" fontId="25" fillId="35" borderId="16" xfId="0" applyFont="1" applyFill="1" applyBorder="1" applyAlignment="1">
      <alignment horizontal="left"/>
    </xf>
    <xf numFmtId="0" fontId="30" fillId="34" borderId="28" xfId="0" applyFont="1" applyFill="1" applyBorder="1" applyAlignment="1">
      <alignment horizontal="left"/>
    </xf>
    <xf numFmtId="0" fontId="30" fillId="35" borderId="29" xfId="0" applyFont="1" applyFill="1" applyBorder="1" applyAlignment="1">
      <alignment horizontal="left"/>
    </xf>
    <xf numFmtId="0" fontId="27" fillId="33" borderId="21" xfId="0" applyFont="1" applyFill="1" applyBorder="1" applyAlignment="1">
      <alignment horizontal="left"/>
    </xf>
    <xf numFmtId="0" fontId="32" fillId="33" borderId="13" xfId="0" applyFont="1" applyFill="1" applyBorder="1" applyAlignment="1">
      <alignment/>
    </xf>
    <xf numFmtId="0" fontId="32" fillId="35" borderId="15" xfId="0" applyFont="1" applyFill="1" applyBorder="1" applyAlignment="1">
      <alignment/>
    </xf>
    <xf numFmtId="0" fontId="27" fillId="34" borderId="11" xfId="0" applyFont="1" applyFill="1" applyBorder="1" applyAlignment="1">
      <alignment horizontal="left"/>
    </xf>
    <xf numFmtId="0" fontId="27" fillId="35" borderId="12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left"/>
    </xf>
    <xf numFmtId="0" fontId="27" fillId="34" borderId="17" xfId="0" applyFont="1" applyFill="1" applyBorder="1" applyAlignment="1">
      <alignment horizontal="left"/>
    </xf>
    <xf numFmtId="0" fontId="27" fillId="35" borderId="18" xfId="0" applyFont="1" applyFill="1" applyBorder="1" applyAlignment="1">
      <alignment horizontal="left"/>
    </xf>
    <xf numFmtId="0" fontId="30" fillId="35" borderId="30" xfId="0" applyFont="1" applyFill="1" applyBorder="1" applyAlignment="1">
      <alignment horizontal="center"/>
    </xf>
    <xf numFmtId="0" fontId="30" fillId="34" borderId="31" xfId="0" applyFont="1" applyFill="1" applyBorder="1" applyAlignment="1">
      <alignment horizontal="center"/>
    </xf>
    <xf numFmtId="0" fontId="30" fillId="35" borderId="32" xfId="0" applyFont="1" applyFill="1" applyBorder="1" applyAlignment="1">
      <alignment horizontal="center"/>
    </xf>
    <xf numFmtId="0" fontId="30" fillId="33" borderId="33" xfId="0" applyFont="1" applyFill="1" applyBorder="1" applyAlignment="1">
      <alignment/>
    </xf>
    <xf numFmtId="0" fontId="33" fillId="33" borderId="13" xfId="0" applyFont="1" applyFill="1" applyBorder="1" applyAlignment="1">
      <alignment horizontal="left"/>
    </xf>
    <xf numFmtId="0" fontId="29" fillId="33" borderId="24" xfId="0" applyFont="1" applyFill="1" applyBorder="1" applyAlignment="1">
      <alignment/>
    </xf>
    <xf numFmtId="0" fontId="29" fillId="33" borderId="24" xfId="0" applyNumberFormat="1" applyFont="1" applyFill="1" applyBorder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0" fontId="36" fillId="35" borderId="15" xfId="0" applyFont="1" applyFill="1" applyBorder="1" applyAlignment="1">
      <alignment horizontal="left"/>
    </xf>
    <xf numFmtId="0" fontId="36" fillId="35" borderId="14" xfId="0" applyFont="1" applyFill="1" applyBorder="1" applyAlignment="1">
      <alignment horizontal="left"/>
    </xf>
    <xf numFmtId="0" fontId="36" fillId="35" borderId="15" xfId="0" applyFont="1" applyFill="1" applyBorder="1" applyAlignment="1">
      <alignment/>
    </xf>
    <xf numFmtId="0" fontId="36" fillId="35" borderId="16" xfId="0" applyFont="1" applyFill="1" applyBorder="1" applyAlignment="1">
      <alignment/>
    </xf>
    <xf numFmtId="0" fontId="36" fillId="35" borderId="16" xfId="0" applyFont="1" applyFill="1" applyBorder="1" applyAlignment="1">
      <alignment horizontal="left"/>
    </xf>
    <xf numFmtId="0" fontId="29" fillId="35" borderId="20" xfId="0" applyFont="1" applyFill="1" applyBorder="1" applyAlignment="1">
      <alignment/>
    </xf>
    <xf numFmtId="0" fontId="25" fillId="35" borderId="20" xfId="0" applyFont="1" applyFill="1" applyBorder="1" applyAlignment="1">
      <alignment/>
    </xf>
    <xf numFmtId="0" fontId="28" fillId="35" borderId="34" xfId="0" applyFont="1" applyFill="1" applyBorder="1" applyAlignment="1">
      <alignment horizontal="right"/>
    </xf>
    <xf numFmtId="0" fontId="28" fillId="34" borderId="35" xfId="0" applyFont="1" applyFill="1" applyBorder="1" applyAlignment="1">
      <alignment horizontal="left"/>
    </xf>
    <xf numFmtId="0" fontId="28" fillId="35" borderId="36" xfId="0" applyFont="1" applyFill="1" applyBorder="1" applyAlignment="1">
      <alignment horizontal="left"/>
    </xf>
    <xf numFmtId="0" fontId="30" fillId="33" borderId="37" xfId="0" applyFont="1" applyFill="1" applyBorder="1" applyAlignment="1">
      <alignment horizontal="left"/>
    </xf>
    <xf numFmtId="0" fontId="29" fillId="34" borderId="28" xfId="0" applyFont="1" applyFill="1" applyBorder="1" applyAlignment="1">
      <alignment horizontal="left"/>
    </xf>
    <xf numFmtId="0" fontId="29" fillId="35" borderId="29" xfId="0" applyFont="1" applyFill="1" applyBorder="1" applyAlignment="1">
      <alignment horizontal="left"/>
    </xf>
    <xf numFmtId="0" fontId="29" fillId="33" borderId="21" xfId="0" applyFont="1" applyFill="1" applyBorder="1" applyAlignment="1">
      <alignment/>
    </xf>
    <xf numFmtId="0" fontId="26" fillId="35" borderId="15" xfId="0" applyFont="1" applyFill="1" applyBorder="1" applyAlignment="1">
      <alignment horizontal="left"/>
    </xf>
    <xf numFmtId="0" fontId="26" fillId="34" borderId="38" xfId="0" applyFont="1" applyFill="1" applyBorder="1" applyAlignment="1">
      <alignment horizontal="left"/>
    </xf>
    <xf numFmtId="0" fontId="26" fillId="35" borderId="39" xfId="0" applyFont="1" applyFill="1" applyBorder="1" applyAlignment="1">
      <alignment horizontal="left"/>
    </xf>
    <xf numFmtId="0" fontId="25" fillId="34" borderId="31" xfId="0" applyFont="1" applyFill="1" applyBorder="1" applyAlignment="1">
      <alignment horizontal="left"/>
    </xf>
    <xf numFmtId="0" fontId="25" fillId="35" borderId="32" xfId="0" applyFont="1" applyFill="1" applyBorder="1" applyAlignment="1">
      <alignment horizontal="left"/>
    </xf>
    <xf numFmtId="0" fontId="25" fillId="33" borderId="33" xfId="0" applyFont="1" applyFill="1" applyBorder="1" applyAlignment="1">
      <alignment/>
    </xf>
    <xf numFmtId="0" fontId="25" fillId="33" borderId="37" xfId="0" applyFont="1" applyFill="1" applyBorder="1" applyAlignment="1">
      <alignment/>
    </xf>
    <xf numFmtId="0" fontId="30" fillId="34" borderId="35" xfId="0" applyFont="1" applyFill="1" applyBorder="1" applyAlignment="1">
      <alignment horizontal="left"/>
    </xf>
    <xf numFmtId="0" fontId="30" fillId="35" borderId="36" xfId="0" applyFont="1" applyFill="1" applyBorder="1" applyAlignment="1">
      <alignment horizontal="left"/>
    </xf>
    <xf numFmtId="0" fontId="27" fillId="33" borderId="37" xfId="0" applyFont="1" applyFill="1" applyBorder="1" applyAlignment="1">
      <alignment horizontal="left"/>
    </xf>
    <xf numFmtId="0" fontId="26" fillId="35" borderId="14" xfId="0" applyFont="1" applyFill="1" applyBorder="1" applyAlignment="1">
      <alignment horizontal="left"/>
    </xf>
    <xf numFmtId="0" fontId="29" fillId="33" borderId="25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28" xfId="0" applyFont="1" applyBorder="1" applyAlignment="1">
      <alignment horizontal="right"/>
    </xf>
    <xf numFmtId="0" fontId="26" fillId="0" borderId="40" xfId="0" applyFont="1" applyBorder="1" applyAlignment="1">
      <alignment horizontal="right"/>
    </xf>
    <xf numFmtId="0" fontId="27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5" xfId="0" applyFont="1" applyBorder="1" applyAlignment="1">
      <alignment horizontal="right"/>
    </xf>
    <xf numFmtId="0" fontId="26" fillId="0" borderId="37" xfId="0" applyFont="1" applyBorder="1" applyAlignment="1">
      <alignment/>
    </xf>
    <xf numFmtId="0" fontId="26" fillId="0" borderId="37" xfId="0" applyFont="1" applyBorder="1" applyAlignment="1">
      <alignment horizontal="right"/>
    </xf>
    <xf numFmtId="0" fontId="67" fillId="0" borderId="21" xfId="0" applyFont="1" applyBorder="1" applyAlignment="1">
      <alignment horizontal="right"/>
    </xf>
    <xf numFmtId="0" fontId="32" fillId="35" borderId="14" xfId="0" applyFont="1" applyFill="1" applyBorder="1" applyAlignment="1">
      <alignment horizontal="left"/>
    </xf>
    <xf numFmtId="0" fontId="29" fillId="35" borderId="20" xfId="0" applyFont="1" applyFill="1" applyBorder="1" applyAlignment="1">
      <alignment horizontal="left"/>
    </xf>
    <xf numFmtId="0" fontId="29" fillId="33" borderId="33" xfId="0" applyFont="1" applyFill="1" applyBorder="1" applyAlignment="1">
      <alignment/>
    </xf>
    <xf numFmtId="0" fontId="32" fillId="35" borderId="14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left"/>
    </xf>
    <xf numFmtId="0" fontId="36" fillId="35" borderId="12" xfId="0" applyFont="1" applyFill="1" applyBorder="1" applyAlignment="1">
      <alignment horizontal="left"/>
    </xf>
    <xf numFmtId="0" fontId="30" fillId="35" borderId="40" xfId="0" applyFont="1" applyFill="1" applyBorder="1" applyAlignment="1">
      <alignment horizontal="center"/>
    </xf>
    <xf numFmtId="0" fontId="30" fillId="35" borderId="41" xfId="0" applyFont="1" applyFill="1" applyBorder="1" applyAlignment="1">
      <alignment horizontal="center"/>
    </xf>
    <xf numFmtId="0" fontId="29" fillId="34" borderId="31" xfId="0" applyFont="1" applyFill="1" applyBorder="1" applyAlignment="1">
      <alignment horizontal="left"/>
    </xf>
    <xf numFmtId="0" fontId="29" fillId="35" borderId="32" xfId="0" applyFont="1" applyFill="1" applyBorder="1" applyAlignment="1">
      <alignment horizontal="left"/>
    </xf>
    <xf numFmtId="0" fontId="30" fillId="34" borderId="30" xfId="0" applyFont="1" applyFill="1" applyBorder="1" applyAlignment="1">
      <alignment horizontal="center"/>
    </xf>
    <xf numFmtId="0" fontId="30" fillId="33" borderId="42" xfId="0" applyFont="1" applyFill="1" applyBorder="1" applyAlignment="1">
      <alignment/>
    </xf>
    <xf numFmtId="0" fontId="25" fillId="34" borderId="30" xfId="0" applyFont="1" applyFill="1" applyBorder="1" applyAlignment="1">
      <alignment horizontal="left"/>
    </xf>
    <xf numFmtId="0" fontId="25" fillId="35" borderId="42" xfId="0" applyFont="1" applyFill="1" applyBorder="1" applyAlignment="1">
      <alignment horizontal="left"/>
    </xf>
    <xf numFmtId="0" fontId="25" fillId="33" borderId="42" xfId="0" applyFont="1" applyFill="1" applyBorder="1" applyAlignment="1">
      <alignment/>
    </xf>
    <xf numFmtId="0" fontId="25" fillId="34" borderId="35" xfId="0" applyFont="1" applyFill="1" applyBorder="1" applyAlignment="1">
      <alignment horizontal="left"/>
    </xf>
    <xf numFmtId="0" fontId="25" fillId="35" borderId="36" xfId="0" applyFont="1" applyFill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4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43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40" fillId="35" borderId="30" xfId="0" applyFont="1" applyFill="1" applyBorder="1" applyAlignment="1">
      <alignment horizontal="center"/>
    </xf>
    <xf numFmtId="0" fontId="40" fillId="34" borderId="31" xfId="0" applyFont="1" applyFill="1" applyBorder="1" applyAlignment="1">
      <alignment horizontal="center"/>
    </xf>
    <xf numFmtId="0" fontId="40" fillId="35" borderId="32" xfId="0" applyFont="1" applyFill="1" applyBorder="1" applyAlignment="1">
      <alignment horizontal="center"/>
    </xf>
    <xf numFmtId="0" fontId="40" fillId="33" borderId="33" xfId="0" applyFont="1" applyFill="1" applyBorder="1" applyAlignment="1">
      <alignment/>
    </xf>
    <xf numFmtId="0" fontId="40" fillId="35" borderId="41" xfId="0" applyFont="1" applyFill="1" applyBorder="1" applyAlignment="1">
      <alignment horizontal="center"/>
    </xf>
    <xf numFmtId="0" fontId="40" fillId="34" borderId="31" xfId="0" applyFont="1" applyFill="1" applyBorder="1" applyAlignment="1">
      <alignment horizontal="left"/>
    </xf>
    <xf numFmtId="0" fontId="40" fillId="35" borderId="32" xfId="0" applyFont="1" applyFill="1" applyBorder="1" applyAlignment="1">
      <alignment horizontal="left"/>
    </xf>
    <xf numFmtId="0" fontId="41" fillId="33" borderId="33" xfId="0" applyFont="1" applyFill="1" applyBorder="1" applyAlignment="1">
      <alignment/>
    </xf>
    <xf numFmtId="0" fontId="40" fillId="35" borderId="15" xfId="0" applyFont="1" applyFill="1" applyBorder="1" applyAlignment="1">
      <alignment/>
    </xf>
    <xf numFmtId="0" fontId="40" fillId="34" borderId="38" xfId="0" applyFont="1" applyFill="1" applyBorder="1" applyAlignment="1">
      <alignment horizontal="left"/>
    </xf>
    <xf numFmtId="0" fontId="40" fillId="35" borderId="39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5" borderId="14" xfId="0" applyFont="1" applyFill="1" applyBorder="1" applyAlignment="1">
      <alignment horizontal="left"/>
    </xf>
    <xf numFmtId="0" fontId="40" fillId="34" borderId="11" xfId="0" applyFont="1" applyFill="1" applyBorder="1" applyAlignment="1">
      <alignment horizontal="left"/>
    </xf>
    <xf numFmtId="0" fontId="40" fillId="35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left"/>
    </xf>
    <xf numFmtId="0" fontId="41" fillId="35" borderId="14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left"/>
    </xf>
    <xf numFmtId="0" fontId="40" fillId="35" borderId="15" xfId="0" applyFont="1" applyFill="1" applyBorder="1" applyAlignment="1">
      <alignment horizontal="left"/>
    </xf>
    <xf numFmtId="0" fontId="41" fillId="35" borderId="15" xfId="0" applyFont="1" applyFill="1" applyBorder="1" applyAlignment="1">
      <alignment horizontal="left"/>
    </xf>
    <xf numFmtId="0" fontId="42" fillId="35" borderId="20" xfId="0" applyFont="1" applyFill="1" applyBorder="1" applyAlignment="1">
      <alignment horizontal="right"/>
    </xf>
    <xf numFmtId="0" fontId="40" fillId="34" borderId="28" xfId="0" applyFont="1" applyFill="1" applyBorder="1" applyAlignment="1">
      <alignment horizontal="center"/>
    </xf>
    <xf numFmtId="0" fontId="40" fillId="35" borderId="29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5" fillId="33" borderId="13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0" fontId="29" fillId="33" borderId="21" xfId="0" applyFont="1" applyFill="1" applyBorder="1" applyAlignment="1">
      <alignment horizontal="left"/>
    </xf>
  </cellXfs>
  <cellStyles count="47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Huomautus" xfId="33"/>
    <cellStyle name="Huono" xfId="34"/>
    <cellStyle name="Hyvä" xfId="35"/>
    <cellStyle name="Korostus1" xfId="36"/>
    <cellStyle name="Korostus2" xfId="37"/>
    <cellStyle name="Korostus3" xfId="38"/>
    <cellStyle name="Korostus4" xfId="39"/>
    <cellStyle name="Korostus5" xfId="40"/>
    <cellStyle name="Korostus6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yöttö" xfId="54"/>
    <cellStyle name="Tarkistussolu" xfId="55"/>
    <cellStyle name="Tuloste" xfId="56"/>
    <cellStyle name="Currency" xfId="57"/>
    <cellStyle name="Currency [0]" xfId="58"/>
    <cellStyle name="Varoitusteksti" xfId="59"/>
    <cellStyle name="Yhteensä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123825</xdr:rowOff>
    </xdr:from>
    <xdr:to>
      <xdr:col>5</xdr:col>
      <xdr:colOff>114300</xdr:colOff>
      <xdr:row>26</xdr:row>
      <xdr:rowOff>142875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923925"/>
          <a:ext cx="31051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0"/>
  <sheetViews>
    <sheetView tabSelected="1" workbookViewId="0" topLeftCell="A22">
      <selection activeCell="F32" sqref="F32"/>
    </sheetView>
  </sheetViews>
  <sheetFormatPr defaultColWidth="11.00390625" defaultRowHeight="15.75"/>
  <cols>
    <col min="1" max="1" width="24.125" style="0" customWidth="1"/>
  </cols>
  <sheetData>
    <row r="7" spans="1:2" ht="21">
      <c r="A7" t="s">
        <v>67</v>
      </c>
      <c r="B7" s="89"/>
    </row>
    <row r="28" spans="2:4" ht="45">
      <c r="B28" s="116" t="s">
        <v>119</v>
      </c>
      <c r="C28" s="117"/>
      <c r="D28" s="117"/>
    </row>
    <row r="30" ht="15">
      <c r="B30" s="11" t="s">
        <v>153</v>
      </c>
    </row>
  </sheetData>
  <sheetProtection/>
  <printOptions/>
  <pageMargins left="0.7500000000000001" right="0.7500000000000001" top="1" bottom="1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8"/>
  <sheetViews>
    <sheetView workbookViewId="0" topLeftCell="A13">
      <selection activeCell="E24" sqref="E24"/>
    </sheetView>
  </sheetViews>
  <sheetFormatPr defaultColWidth="11.00390625" defaultRowHeight="15.75"/>
  <cols>
    <col min="1" max="1" width="3.125" style="0" customWidth="1"/>
    <col min="2" max="2" width="28.375" style="0" customWidth="1"/>
    <col min="3" max="3" width="11.00390625" style="2" customWidth="1"/>
    <col min="4" max="4" width="11.00390625" style="1" customWidth="1"/>
    <col min="5" max="5" width="39.875" style="0" customWidth="1"/>
  </cols>
  <sheetData>
    <row r="1" spans="2:3" ht="22.5">
      <c r="B1" s="3" t="s">
        <v>0</v>
      </c>
      <c r="C1" s="4"/>
    </row>
    <row r="2" spans="2:4" ht="19.5">
      <c r="B2" s="6" t="s">
        <v>119</v>
      </c>
      <c r="C2" s="7"/>
      <c r="D2" s="5"/>
    </row>
    <row r="3" ht="15.75" thickBot="1"/>
    <row r="4" spans="2:5" ht="21" thickBot="1">
      <c r="B4" s="81" t="s">
        <v>1</v>
      </c>
      <c r="C4" s="82" t="s">
        <v>5</v>
      </c>
      <c r="D4" s="83" t="s">
        <v>6</v>
      </c>
      <c r="E4" s="84" t="s">
        <v>2</v>
      </c>
    </row>
    <row r="5" spans="2:5" ht="21" thickBot="1">
      <c r="B5" s="134" t="s">
        <v>83</v>
      </c>
      <c r="C5" s="107"/>
      <c r="D5" s="108"/>
      <c r="E5" s="109"/>
    </row>
    <row r="6" spans="2:5" ht="18">
      <c r="B6" s="21" t="s">
        <v>3</v>
      </c>
      <c r="C6" s="105">
        <f>C7+C8+C9</f>
        <v>0</v>
      </c>
      <c r="D6" s="106">
        <f>D7+D8+D9+D10</f>
        <v>2700</v>
      </c>
      <c r="E6" s="12"/>
    </row>
    <row r="7" spans="2:5" ht="15">
      <c r="B7" s="33" t="s">
        <v>29</v>
      </c>
      <c r="C7" s="34">
        <v>0</v>
      </c>
      <c r="D7" s="35">
        <v>300</v>
      </c>
      <c r="E7" s="36" t="s">
        <v>118</v>
      </c>
    </row>
    <row r="8" spans="2:5" ht="15">
      <c r="B8" s="33" t="s">
        <v>28</v>
      </c>
      <c r="C8" s="34">
        <v>0</v>
      </c>
      <c r="D8" s="35">
        <v>1600</v>
      </c>
      <c r="E8" s="36" t="s">
        <v>113</v>
      </c>
    </row>
    <row r="9" spans="2:5" ht="15">
      <c r="B9" s="37" t="s">
        <v>30</v>
      </c>
      <c r="C9" s="34">
        <v>0</v>
      </c>
      <c r="D9" s="35">
        <v>200</v>
      </c>
      <c r="E9" s="36" t="s">
        <v>66</v>
      </c>
    </row>
    <row r="10" spans="2:5" ht="15">
      <c r="B10" s="37" t="s">
        <v>54</v>
      </c>
      <c r="C10" s="34">
        <v>0</v>
      </c>
      <c r="D10" s="35">
        <v>600</v>
      </c>
      <c r="E10" s="36"/>
    </row>
    <row r="11" spans="2:5" ht="18">
      <c r="B11" s="19"/>
      <c r="C11" s="17"/>
      <c r="D11" s="18"/>
      <c r="E11" s="15"/>
    </row>
    <row r="12" spans="2:5" ht="18">
      <c r="B12" s="20" t="s">
        <v>31</v>
      </c>
      <c r="C12" s="13">
        <f>C14+C15+C16+C17</f>
        <v>0</v>
      </c>
      <c r="D12" s="14">
        <f>D14+D15+D16+D17+D13</f>
        <v>2700</v>
      </c>
      <c r="E12" s="15"/>
    </row>
    <row r="13" spans="2:5" s="176" customFormat="1" ht="15">
      <c r="B13" s="37" t="s">
        <v>120</v>
      </c>
      <c r="C13" s="34">
        <v>0</v>
      </c>
      <c r="D13" s="35">
        <v>400</v>
      </c>
      <c r="E13" s="36" t="s">
        <v>121</v>
      </c>
    </row>
    <row r="14" spans="2:5" ht="15">
      <c r="B14" s="37" t="s">
        <v>40</v>
      </c>
      <c r="C14" s="34">
        <v>0</v>
      </c>
      <c r="D14" s="35">
        <v>200</v>
      </c>
      <c r="E14" s="36"/>
    </row>
    <row r="15" spans="2:5" ht="15">
      <c r="B15" s="37" t="s">
        <v>147</v>
      </c>
      <c r="C15" s="34">
        <v>0</v>
      </c>
      <c r="D15" s="35">
        <v>1500</v>
      </c>
      <c r="E15" s="36" t="s">
        <v>148</v>
      </c>
    </row>
    <row r="16" spans="2:5" ht="15">
      <c r="B16" s="37" t="s">
        <v>38</v>
      </c>
      <c r="C16" s="34">
        <v>0</v>
      </c>
      <c r="D16" s="35">
        <v>400</v>
      </c>
      <c r="E16" s="36"/>
    </row>
    <row r="17" spans="2:5" ht="15">
      <c r="B17" s="37" t="s">
        <v>56</v>
      </c>
      <c r="C17" s="34">
        <v>0</v>
      </c>
      <c r="D17" s="35">
        <v>200</v>
      </c>
      <c r="E17" s="36"/>
    </row>
    <row r="18" spans="2:5" ht="18">
      <c r="B18" s="19"/>
      <c r="C18" s="17"/>
      <c r="D18" s="18"/>
      <c r="E18" s="15"/>
    </row>
    <row r="19" spans="2:5" ht="18">
      <c r="B19" s="21" t="s">
        <v>48</v>
      </c>
      <c r="C19" s="13">
        <f>C20+C21+C22</f>
        <v>0</v>
      </c>
      <c r="D19" s="14">
        <f>D20+D21+D22</f>
        <v>8182</v>
      </c>
      <c r="E19" s="15"/>
    </row>
    <row r="20" spans="2:5" ht="15">
      <c r="B20" s="37" t="s">
        <v>106</v>
      </c>
      <c r="C20" s="34">
        <v>0</v>
      </c>
      <c r="D20" s="35">
        <f>6982</f>
        <v>6982</v>
      </c>
      <c r="E20" s="36"/>
    </row>
    <row r="21" spans="2:5" ht="15">
      <c r="B21" s="37" t="s">
        <v>107</v>
      </c>
      <c r="C21" s="34">
        <v>0</v>
      </c>
      <c r="D21" s="35">
        <v>700</v>
      </c>
      <c r="E21" s="36" t="s">
        <v>152</v>
      </c>
    </row>
    <row r="22" spans="2:5" ht="15">
      <c r="B22" s="37" t="s">
        <v>49</v>
      </c>
      <c r="C22" s="34">
        <v>0</v>
      </c>
      <c r="D22" s="35">
        <v>500</v>
      </c>
      <c r="E22" s="36" t="s">
        <v>108</v>
      </c>
    </row>
    <row r="23" spans="2:5" ht="18">
      <c r="B23" s="19"/>
      <c r="C23" s="17"/>
      <c r="D23" s="18"/>
      <c r="E23" s="15"/>
    </row>
    <row r="24" spans="2:5" ht="18">
      <c r="B24" s="20" t="s">
        <v>47</v>
      </c>
      <c r="C24" s="13">
        <f>C25+C26</f>
        <v>0</v>
      </c>
      <c r="D24" s="14">
        <f>D25+D26</f>
        <v>700</v>
      </c>
      <c r="E24" s="15"/>
    </row>
    <row r="25" spans="2:5" ht="15">
      <c r="B25" s="41" t="s">
        <v>149</v>
      </c>
      <c r="C25" s="42">
        <v>0</v>
      </c>
      <c r="D25" s="43">
        <v>250</v>
      </c>
      <c r="E25" s="44"/>
    </row>
    <row r="26" spans="2:5" ht="15">
      <c r="B26" s="41" t="s">
        <v>65</v>
      </c>
      <c r="C26" s="42">
        <v>0</v>
      </c>
      <c r="D26" s="43">
        <v>450</v>
      </c>
      <c r="E26" s="44" t="s">
        <v>133</v>
      </c>
    </row>
    <row r="27" spans="2:5" ht="18">
      <c r="B27" s="22"/>
      <c r="C27" s="23"/>
      <c r="D27" s="24"/>
      <c r="E27" s="25"/>
    </row>
    <row r="28" spans="2:5" ht="18">
      <c r="B28" s="26" t="s">
        <v>27</v>
      </c>
      <c r="C28" s="27">
        <f>C29+C31+C30</f>
        <v>4500</v>
      </c>
      <c r="D28" s="28">
        <f>D29+D30+D31</f>
        <v>820</v>
      </c>
      <c r="E28" s="25"/>
    </row>
    <row r="29" spans="2:5" ht="15">
      <c r="B29" s="41" t="s">
        <v>36</v>
      </c>
      <c r="C29" s="42">
        <v>3000</v>
      </c>
      <c r="D29" s="43">
        <v>0</v>
      </c>
      <c r="E29" s="44"/>
    </row>
    <row r="30" spans="2:5" ht="15">
      <c r="B30" s="41" t="s">
        <v>128</v>
      </c>
      <c r="C30" s="42">
        <v>500</v>
      </c>
      <c r="D30" s="43">
        <v>0</v>
      </c>
      <c r="E30" s="44"/>
    </row>
    <row r="31" spans="2:5" ht="15">
      <c r="B31" s="41" t="s">
        <v>37</v>
      </c>
      <c r="C31" s="42">
        <v>1000</v>
      </c>
      <c r="D31" s="43">
        <v>820</v>
      </c>
      <c r="E31" s="44"/>
    </row>
    <row r="32" spans="2:5" ht="18">
      <c r="B32" s="22"/>
      <c r="C32" s="27"/>
      <c r="D32" s="24"/>
      <c r="E32" s="25"/>
    </row>
    <row r="33" spans="2:5" ht="18">
      <c r="B33" s="26" t="s">
        <v>50</v>
      </c>
      <c r="C33" s="27">
        <f>C34+C35</f>
        <v>0</v>
      </c>
      <c r="D33" s="28">
        <f>D34+D35</f>
        <v>1600</v>
      </c>
      <c r="E33" s="25"/>
    </row>
    <row r="34" spans="2:5" ht="15">
      <c r="B34" s="41" t="s">
        <v>51</v>
      </c>
      <c r="C34" s="42">
        <v>0</v>
      </c>
      <c r="D34" s="43">
        <v>1000</v>
      </c>
      <c r="E34" s="44"/>
    </row>
    <row r="35" spans="2:5" ht="15">
      <c r="B35" s="41" t="s">
        <v>60</v>
      </c>
      <c r="C35" s="42">
        <v>0</v>
      </c>
      <c r="D35" s="43">
        <v>600</v>
      </c>
      <c r="E35" s="44"/>
    </row>
    <row r="36" spans="2:5" ht="18">
      <c r="B36" s="22"/>
      <c r="C36" s="23"/>
      <c r="D36" s="24"/>
      <c r="E36" s="25"/>
    </row>
    <row r="37" spans="2:5" ht="18">
      <c r="B37" s="26" t="s">
        <v>88</v>
      </c>
      <c r="C37" s="27">
        <f>C38</f>
        <v>0</v>
      </c>
      <c r="D37" s="28">
        <f>D38</f>
        <v>850</v>
      </c>
      <c r="E37" s="25"/>
    </row>
    <row r="38" spans="2:5" ht="15">
      <c r="B38" s="41" t="s">
        <v>55</v>
      </c>
      <c r="C38" s="42">
        <v>0</v>
      </c>
      <c r="D38" s="43">
        <v>850</v>
      </c>
      <c r="E38" s="44"/>
    </row>
    <row r="39" spans="2:5" ht="18">
      <c r="B39" s="22"/>
      <c r="C39" s="23"/>
      <c r="D39" s="24"/>
      <c r="E39" s="25"/>
    </row>
    <row r="40" spans="2:5" ht="18">
      <c r="B40" s="26" t="s">
        <v>89</v>
      </c>
      <c r="C40" s="27">
        <f>SUM(C41:C43)</f>
        <v>0</v>
      </c>
      <c r="D40" s="28">
        <f>D42+D41+D43</f>
        <v>950</v>
      </c>
      <c r="E40" s="25"/>
    </row>
    <row r="41" spans="2:5" ht="15">
      <c r="B41" s="41" t="s">
        <v>90</v>
      </c>
      <c r="C41" s="42">
        <v>0</v>
      </c>
      <c r="D41" s="43">
        <v>50</v>
      </c>
      <c r="E41" s="44"/>
    </row>
    <row r="42" spans="2:5" ht="15">
      <c r="B42" s="41" t="s">
        <v>53</v>
      </c>
      <c r="C42" s="42">
        <v>0</v>
      </c>
      <c r="D42" s="43">
        <v>600</v>
      </c>
      <c r="E42" s="44"/>
    </row>
    <row r="43" spans="2:5" ht="18.75" thickBot="1">
      <c r="B43" s="95" t="s">
        <v>63</v>
      </c>
      <c r="C43" s="101">
        <v>0</v>
      </c>
      <c r="D43" s="102">
        <v>300</v>
      </c>
      <c r="E43" s="30"/>
    </row>
    <row r="44" spans="2:5" ht="21" thickBot="1">
      <c r="B44" s="97" t="s">
        <v>14</v>
      </c>
      <c r="C44" s="98">
        <f>C6+C12+C19+C24+C28+C33+C37</f>
        <v>4500</v>
      </c>
      <c r="D44" s="99">
        <f>D6+D12+D19+D24+D28+D33+D37+D40</f>
        <v>18502</v>
      </c>
      <c r="E44" s="110"/>
    </row>
    <row r="45" spans="2:5" ht="15.75" thickBot="1">
      <c r="B45" s="31"/>
      <c r="C45" s="32"/>
      <c r="D45" s="32"/>
      <c r="E45" s="31"/>
    </row>
    <row r="46" spans="2:5" ht="18">
      <c r="B46" s="146" t="s">
        <v>25</v>
      </c>
      <c r="C46" s="144">
        <f>C44</f>
        <v>4500</v>
      </c>
      <c r="D46" s="32"/>
      <c r="E46" s="31"/>
    </row>
    <row r="47" spans="2:5" ht="18.75" thickBot="1">
      <c r="B47" s="147" t="s">
        <v>26</v>
      </c>
      <c r="C47" s="145">
        <f>D44</f>
        <v>18502</v>
      </c>
      <c r="D47" s="32"/>
      <c r="E47" s="31"/>
    </row>
    <row r="48" spans="2:5" ht="18.75" thickBot="1">
      <c r="B48" s="122" t="s">
        <v>15</v>
      </c>
      <c r="C48" s="124">
        <f>C46-C47</f>
        <v>-14002</v>
      </c>
      <c r="D48" s="32"/>
      <c r="E48" s="31"/>
    </row>
  </sheetData>
  <sheetProtection/>
  <printOptions/>
  <pageMargins left="0.7500000000000001" right="0.7500000000000001" top="0.21259842519685043" bottom="0.21259842519685043" header="0.5" footer="0.10629921259842522"/>
  <pageSetup fitToHeight="1" fitToWidth="1" horizontalDpi="1200" verticalDpi="12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0"/>
  <sheetViews>
    <sheetView workbookViewId="0" topLeftCell="A13">
      <selection activeCell="D32" sqref="D32"/>
    </sheetView>
  </sheetViews>
  <sheetFormatPr defaultColWidth="11.00390625" defaultRowHeight="15.75"/>
  <cols>
    <col min="1" max="1" width="3.625" style="0" customWidth="1"/>
    <col min="2" max="2" width="27.375" style="0" customWidth="1"/>
    <col min="3" max="4" width="11.00390625" style="0" customWidth="1"/>
    <col min="5" max="5" width="23.625" style="0" customWidth="1"/>
  </cols>
  <sheetData>
    <row r="1" spans="2:4" ht="22.5">
      <c r="B1" s="88" t="s">
        <v>0</v>
      </c>
      <c r="C1" s="4"/>
      <c r="D1" s="1"/>
    </row>
    <row r="2" spans="2:4" ht="19.5">
      <c r="B2" s="6" t="s">
        <v>119</v>
      </c>
      <c r="C2" s="7"/>
      <c r="D2" s="5"/>
    </row>
    <row r="3" spans="2:4" ht="21" thickBot="1">
      <c r="B3" s="6"/>
      <c r="C3" s="7"/>
      <c r="D3" s="5"/>
    </row>
    <row r="4" spans="2:5" ht="21" thickBot="1">
      <c r="B4" s="81" t="s">
        <v>1</v>
      </c>
      <c r="C4" s="82" t="s">
        <v>5</v>
      </c>
      <c r="D4" s="83" t="s">
        <v>6</v>
      </c>
      <c r="E4" s="84" t="s">
        <v>2</v>
      </c>
    </row>
    <row r="5" spans="2:5" ht="21" thickBot="1">
      <c r="B5" s="134" t="s">
        <v>84</v>
      </c>
      <c r="C5" s="135"/>
      <c r="D5" s="136"/>
      <c r="E5" s="128"/>
    </row>
    <row r="6" spans="2:5" ht="18">
      <c r="B6" s="21" t="s">
        <v>7</v>
      </c>
      <c r="C6" s="105">
        <f>C8+C9+C10+C13+C14+C15</f>
        <v>6700</v>
      </c>
      <c r="D6" s="106">
        <f>D8+D9+D10+D13+D14+D15</f>
        <v>1025</v>
      </c>
      <c r="E6" s="12"/>
    </row>
    <row r="7" spans="2:5" ht="18">
      <c r="B7" s="75" t="s">
        <v>72</v>
      </c>
      <c r="C7" s="13"/>
      <c r="D7" s="14"/>
      <c r="E7" s="36" t="s">
        <v>122</v>
      </c>
    </row>
    <row r="8" spans="2:5" ht="15">
      <c r="B8" s="33" t="s">
        <v>138</v>
      </c>
      <c r="C8" s="34">
        <f>15*60</f>
        <v>900</v>
      </c>
      <c r="D8" s="35">
        <v>0</v>
      </c>
      <c r="E8" s="36" t="s">
        <v>137</v>
      </c>
    </row>
    <row r="9" spans="2:5" ht="15">
      <c r="B9" s="33" t="s">
        <v>9</v>
      </c>
      <c r="C9" s="34">
        <f>15*220</f>
        <v>3300</v>
      </c>
      <c r="D9" s="35">
        <v>0</v>
      </c>
      <c r="E9" s="36" t="s">
        <v>136</v>
      </c>
    </row>
    <row r="10" spans="2:5" ht="15">
      <c r="B10" s="37" t="s">
        <v>4</v>
      </c>
      <c r="C10" s="34">
        <v>0</v>
      </c>
      <c r="D10" s="35">
        <f>15*41</f>
        <v>615</v>
      </c>
      <c r="E10" s="36" t="s">
        <v>116</v>
      </c>
    </row>
    <row r="11" spans="2:5" ht="15">
      <c r="B11" s="39"/>
      <c r="C11" s="34"/>
      <c r="D11" s="35"/>
      <c r="E11" s="36"/>
    </row>
    <row r="12" spans="2:5" ht="18">
      <c r="B12" s="92" t="s">
        <v>73</v>
      </c>
      <c r="C12" s="17"/>
      <c r="D12" s="18"/>
      <c r="E12" s="36" t="s">
        <v>134</v>
      </c>
    </row>
    <row r="13" spans="2:5" ht="18">
      <c r="B13" s="39" t="s">
        <v>8</v>
      </c>
      <c r="C13" s="17">
        <f>10*30</f>
        <v>300</v>
      </c>
      <c r="D13" s="18">
        <v>0</v>
      </c>
      <c r="E13" s="36" t="s">
        <v>71</v>
      </c>
    </row>
    <row r="14" spans="2:5" ht="18">
      <c r="B14" s="39" t="s">
        <v>9</v>
      </c>
      <c r="C14" s="17">
        <f>10*220</f>
        <v>2200</v>
      </c>
      <c r="D14" s="18">
        <v>0</v>
      </c>
      <c r="E14" s="36" t="s">
        <v>136</v>
      </c>
    </row>
    <row r="15" spans="2:5" ht="18">
      <c r="B15" s="39" t="s">
        <v>4</v>
      </c>
      <c r="C15" s="17">
        <v>0</v>
      </c>
      <c r="D15" s="18">
        <f>10*41</f>
        <v>410</v>
      </c>
      <c r="E15" s="36" t="s">
        <v>116</v>
      </c>
    </row>
    <row r="16" spans="2:5" ht="18">
      <c r="B16" s="75"/>
      <c r="C16" s="17"/>
      <c r="D16" s="18"/>
      <c r="E16" s="15"/>
    </row>
    <row r="17" spans="2:5" ht="18">
      <c r="B17" s="21" t="s">
        <v>85</v>
      </c>
      <c r="C17" s="13">
        <f>C19+C20+C21+C24+C25+C26</f>
        <v>8400</v>
      </c>
      <c r="D17" s="14">
        <f>D19+D20+D21+D24+D25+D26</f>
        <v>2280</v>
      </c>
      <c r="E17" s="15"/>
    </row>
    <row r="18" spans="2:5" ht="15">
      <c r="B18" s="90" t="s">
        <v>11</v>
      </c>
      <c r="C18" s="34"/>
      <c r="D18" s="35"/>
      <c r="E18" s="36" t="s">
        <v>123</v>
      </c>
    </row>
    <row r="19" spans="2:5" ht="15">
      <c r="B19" s="37" t="s">
        <v>138</v>
      </c>
      <c r="C19" s="34">
        <f>20*60</f>
        <v>1200</v>
      </c>
      <c r="D19" s="35">
        <v>0</v>
      </c>
      <c r="E19" s="36" t="s">
        <v>135</v>
      </c>
    </row>
    <row r="20" spans="2:5" ht="15">
      <c r="B20" s="37" t="s">
        <v>9</v>
      </c>
      <c r="C20" s="34">
        <f>20*220</f>
        <v>4400</v>
      </c>
      <c r="D20" s="35">
        <v>0</v>
      </c>
      <c r="E20" s="36" t="s">
        <v>136</v>
      </c>
    </row>
    <row r="21" spans="2:5" ht="15">
      <c r="B21" s="37" t="s">
        <v>4</v>
      </c>
      <c r="C21" s="40">
        <v>0</v>
      </c>
      <c r="D21" s="35">
        <f>20*76</f>
        <v>1520</v>
      </c>
      <c r="E21" s="36" t="s">
        <v>114</v>
      </c>
    </row>
    <row r="22" spans="2:5" ht="18">
      <c r="B22" s="37"/>
      <c r="C22" s="38"/>
      <c r="D22" s="14"/>
      <c r="E22" s="15"/>
    </row>
    <row r="23" spans="2:5" ht="15">
      <c r="B23" s="91" t="s">
        <v>12</v>
      </c>
      <c r="C23" s="40"/>
      <c r="D23" s="35"/>
      <c r="E23" s="36" t="s">
        <v>123</v>
      </c>
    </row>
    <row r="24" spans="2:5" ht="15">
      <c r="B24" s="39" t="s">
        <v>138</v>
      </c>
      <c r="C24" s="40">
        <f>10*60</f>
        <v>600</v>
      </c>
      <c r="D24" s="35">
        <v>0</v>
      </c>
      <c r="E24" s="36" t="s">
        <v>71</v>
      </c>
    </row>
    <row r="25" spans="2:5" ht="15">
      <c r="B25" s="37" t="s">
        <v>9</v>
      </c>
      <c r="C25" s="40">
        <f>10*220</f>
        <v>2200</v>
      </c>
      <c r="D25" s="35">
        <v>0</v>
      </c>
      <c r="E25" s="36" t="s">
        <v>136</v>
      </c>
    </row>
    <row r="26" spans="2:5" ht="15">
      <c r="B26" s="37" t="s">
        <v>4</v>
      </c>
      <c r="C26" s="40">
        <v>0</v>
      </c>
      <c r="D26" s="35">
        <f>10*76</f>
        <v>760</v>
      </c>
      <c r="E26" s="36" t="s">
        <v>115</v>
      </c>
    </row>
    <row r="27" spans="2:5" ht="18">
      <c r="B27" s="39"/>
      <c r="C27" s="17"/>
      <c r="D27" s="18"/>
      <c r="E27" s="15"/>
    </row>
    <row r="28" spans="2:5" ht="18">
      <c r="B28" s="21" t="s">
        <v>74</v>
      </c>
      <c r="C28" s="13">
        <f>C30+C31+C32+C35+C36+C37+C40+C41+C42</f>
        <v>11990</v>
      </c>
      <c r="D28" s="14">
        <f>D30+D31+D32+D35+D36+D37+D40+D41+D42</f>
        <v>4180</v>
      </c>
      <c r="E28" s="15"/>
    </row>
    <row r="29" spans="2:5" ht="15">
      <c r="B29" s="91" t="s">
        <v>75</v>
      </c>
      <c r="C29" s="42"/>
      <c r="D29" s="43"/>
      <c r="E29" s="44" t="s">
        <v>124</v>
      </c>
    </row>
    <row r="30" spans="2:5" ht="15">
      <c r="B30" s="41" t="s">
        <v>10</v>
      </c>
      <c r="C30" s="42">
        <f>15*30</f>
        <v>450</v>
      </c>
      <c r="D30" s="43">
        <v>0</v>
      </c>
      <c r="E30" s="44" t="s">
        <v>136</v>
      </c>
    </row>
    <row r="31" spans="2:5" ht="15">
      <c r="B31" s="41" t="s">
        <v>9</v>
      </c>
      <c r="C31" s="42">
        <f>15*220</f>
        <v>3300</v>
      </c>
      <c r="D31" s="43">
        <v>0</v>
      </c>
      <c r="E31" s="44" t="s">
        <v>71</v>
      </c>
    </row>
    <row r="32" spans="2:5" ht="15">
      <c r="B32" s="41" t="s">
        <v>4</v>
      </c>
      <c r="C32" s="42">
        <v>0</v>
      </c>
      <c r="D32" s="43">
        <f>15*76</f>
        <v>1140</v>
      </c>
      <c r="E32" s="44" t="s">
        <v>115</v>
      </c>
    </row>
    <row r="33" spans="2:5" ht="15">
      <c r="B33" s="41"/>
      <c r="C33" s="42"/>
      <c r="D33" s="43"/>
      <c r="E33" s="44"/>
    </row>
    <row r="34" spans="2:5" ht="18">
      <c r="B34" s="93" t="s">
        <v>76</v>
      </c>
      <c r="C34" s="27"/>
      <c r="D34" s="28"/>
      <c r="E34" s="44" t="s">
        <v>132</v>
      </c>
    </row>
    <row r="35" spans="2:5" ht="15">
      <c r="B35" s="41" t="s">
        <v>10</v>
      </c>
      <c r="C35" s="42">
        <f>20*30</f>
        <v>600</v>
      </c>
      <c r="D35" s="43">
        <v>0</v>
      </c>
      <c r="E35" s="44" t="s">
        <v>135</v>
      </c>
    </row>
    <row r="36" spans="2:5" ht="15">
      <c r="B36" s="41" t="s">
        <v>9</v>
      </c>
      <c r="C36" s="42">
        <f>2*220</f>
        <v>440</v>
      </c>
      <c r="D36" s="43">
        <v>0</v>
      </c>
      <c r="E36" s="44" t="s">
        <v>136</v>
      </c>
    </row>
    <row r="37" spans="2:5" ht="15">
      <c r="B37" s="41" t="s">
        <v>4</v>
      </c>
      <c r="C37" s="42">
        <v>0</v>
      </c>
      <c r="D37" s="43">
        <f>20*76</f>
        <v>1520</v>
      </c>
      <c r="E37" s="44" t="s">
        <v>115</v>
      </c>
    </row>
    <row r="38" spans="2:5" ht="15">
      <c r="B38" s="41"/>
      <c r="C38" s="42"/>
      <c r="D38" s="43"/>
      <c r="E38" s="44"/>
    </row>
    <row r="39" spans="2:5" ht="18">
      <c r="B39" s="94" t="s">
        <v>77</v>
      </c>
      <c r="C39" s="79"/>
      <c r="D39" s="80"/>
      <c r="E39" s="44"/>
    </row>
    <row r="40" spans="2:5" ht="15">
      <c r="B40" s="41" t="s">
        <v>10</v>
      </c>
      <c r="C40" s="42">
        <f>20*30</f>
        <v>600</v>
      </c>
      <c r="D40" s="43">
        <v>0</v>
      </c>
      <c r="E40" s="44" t="s">
        <v>135</v>
      </c>
    </row>
    <row r="41" spans="2:5" ht="15">
      <c r="B41" s="41" t="s">
        <v>9</v>
      </c>
      <c r="C41" s="42">
        <f>30*220</f>
        <v>6600</v>
      </c>
      <c r="D41" s="43">
        <v>0</v>
      </c>
      <c r="E41" s="44" t="s">
        <v>136</v>
      </c>
    </row>
    <row r="42" spans="2:5" ht="15">
      <c r="B42" s="41" t="s">
        <v>4</v>
      </c>
      <c r="C42" s="42">
        <v>0</v>
      </c>
      <c r="D42" s="43">
        <f>20*76</f>
        <v>1520</v>
      </c>
      <c r="E42" s="44" t="s">
        <v>115</v>
      </c>
    </row>
    <row r="43" spans="2:5" ht="15">
      <c r="B43" s="41"/>
      <c r="C43" s="42"/>
      <c r="D43" s="43"/>
      <c r="E43" s="44"/>
    </row>
    <row r="44" spans="2:5" ht="18">
      <c r="B44" s="46" t="s">
        <v>78</v>
      </c>
      <c r="C44" s="27">
        <f>C45+C46+C47</f>
        <v>2500</v>
      </c>
      <c r="D44" s="28">
        <f>D45+D46+D47</f>
        <v>760</v>
      </c>
      <c r="E44" s="44"/>
    </row>
    <row r="45" spans="2:5" ht="15">
      <c r="B45" s="41" t="s">
        <v>10</v>
      </c>
      <c r="C45" s="42">
        <f>10*30</f>
        <v>300</v>
      </c>
      <c r="D45" s="43">
        <v>0</v>
      </c>
      <c r="E45" s="44" t="s">
        <v>71</v>
      </c>
    </row>
    <row r="46" spans="2:5" ht="15">
      <c r="B46" s="41" t="s">
        <v>9</v>
      </c>
      <c r="C46" s="42">
        <f>10*220</f>
        <v>2200</v>
      </c>
      <c r="D46" s="43">
        <v>0</v>
      </c>
      <c r="E46" s="44"/>
    </row>
    <row r="47" spans="2:5" ht="15">
      <c r="B47" s="41" t="s">
        <v>4</v>
      </c>
      <c r="C47" s="42">
        <v>0</v>
      </c>
      <c r="D47" s="43">
        <f>10*76</f>
        <v>760</v>
      </c>
      <c r="E47" s="44" t="s">
        <v>115</v>
      </c>
    </row>
    <row r="48" spans="2:5" ht="18">
      <c r="B48" s="41"/>
      <c r="C48" s="27"/>
      <c r="D48" s="28"/>
      <c r="E48" s="25"/>
    </row>
    <row r="49" spans="2:5" ht="18">
      <c r="B49" s="46" t="s">
        <v>87</v>
      </c>
      <c r="C49" s="27">
        <f>C50+C51</f>
        <v>420</v>
      </c>
      <c r="D49" s="28">
        <f>D50+D51+D52</f>
        <v>1064</v>
      </c>
      <c r="E49" s="44"/>
    </row>
    <row r="50" spans="2:5" ht="15">
      <c r="B50" s="47" t="s">
        <v>10</v>
      </c>
      <c r="C50" s="42">
        <f>14*30</f>
        <v>420</v>
      </c>
      <c r="D50" s="43">
        <v>0</v>
      </c>
      <c r="E50" s="44"/>
    </row>
    <row r="51" spans="2:5" ht="15">
      <c r="B51" s="47" t="s">
        <v>9</v>
      </c>
      <c r="C51" s="42">
        <v>0</v>
      </c>
      <c r="D51" s="43">
        <v>0</v>
      </c>
      <c r="E51" s="44"/>
    </row>
    <row r="52" spans="2:5" ht="15">
      <c r="B52" s="47" t="s">
        <v>4</v>
      </c>
      <c r="C52" s="42">
        <v>0</v>
      </c>
      <c r="D52" s="43">
        <f>14*76</f>
        <v>1064</v>
      </c>
      <c r="E52" s="44" t="s">
        <v>114</v>
      </c>
    </row>
    <row r="53" spans="2:5" ht="18">
      <c r="B53" s="47"/>
      <c r="C53" s="27"/>
      <c r="D53" s="28"/>
      <c r="E53" s="25"/>
    </row>
    <row r="54" spans="2:5" ht="18">
      <c r="B54" s="46" t="s">
        <v>86</v>
      </c>
      <c r="C54" s="27">
        <f>C55</f>
        <v>500</v>
      </c>
      <c r="D54" s="28">
        <f>D55</f>
        <v>0</v>
      </c>
      <c r="E54" s="25"/>
    </row>
    <row r="55" spans="2:5" ht="18.75" thickBot="1">
      <c r="B55" s="96" t="s">
        <v>13</v>
      </c>
      <c r="C55" s="101">
        <f>10*50</f>
        <v>500</v>
      </c>
      <c r="D55" s="102">
        <v>0</v>
      </c>
      <c r="E55" s="103" t="s">
        <v>131</v>
      </c>
    </row>
    <row r="56" spans="2:5" ht="21" thickBot="1">
      <c r="B56" s="97" t="s">
        <v>14</v>
      </c>
      <c r="C56" s="98">
        <f>C6+C17+C28+C44+C49+C54</f>
        <v>30510</v>
      </c>
      <c r="D56" s="99">
        <f>D6+D17+D28+D44+D49+D54</f>
        <v>9309</v>
      </c>
      <c r="E56" s="100"/>
    </row>
    <row r="57" ht="15.75" thickBot="1"/>
    <row r="58" spans="2:3" ht="18">
      <c r="B58" s="146" t="s">
        <v>25</v>
      </c>
      <c r="C58" s="149">
        <f>C56</f>
        <v>30510</v>
      </c>
    </row>
    <row r="59" spans="2:3" ht="18">
      <c r="B59" s="148" t="s">
        <v>26</v>
      </c>
      <c r="C59" s="150">
        <f>D56</f>
        <v>9309</v>
      </c>
    </row>
    <row r="60" spans="2:3" ht="18.75" thickBot="1">
      <c r="B60" s="118" t="s">
        <v>15</v>
      </c>
      <c r="C60" s="125">
        <f>C58-C59</f>
        <v>21201</v>
      </c>
    </row>
  </sheetData>
  <sheetProtection/>
  <printOptions verticalCentered="1"/>
  <pageMargins left="0" right="0.7500000000000001" top="0" bottom="0.21" header="0" footer="0"/>
  <pageSetup fitToHeight="1" fitToWidth="1" orientation="portrait" paperSize="9" scale="77"/>
  <headerFooter alignWithMargins="0">
    <oddFooter>&amp;C&amp;"Calibri,Normaali"&amp;K000000
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4"/>
  <sheetViews>
    <sheetView workbookViewId="0" topLeftCell="A2">
      <selection activeCell="D27" sqref="D27"/>
    </sheetView>
  </sheetViews>
  <sheetFormatPr defaultColWidth="11.00390625" defaultRowHeight="15.75"/>
  <cols>
    <col min="1" max="1" width="6.00390625" style="0" customWidth="1"/>
    <col min="2" max="2" width="24.00390625" style="0" customWidth="1"/>
    <col min="3" max="3" width="13.375" style="0" customWidth="1"/>
    <col min="4" max="4" width="11.00390625" style="0" customWidth="1"/>
    <col min="5" max="5" width="28.125" style="0" customWidth="1"/>
  </cols>
  <sheetData>
    <row r="2" spans="2:3" ht="22.5">
      <c r="B2" s="3" t="s">
        <v>0</v>
      </c>
      <c r="C2" s="4"/>
    </row>
    <row r="3" spans="2:3" ht="19.5">
      <c r="B3" s="6" t="s">
        <v>119</v>
      </c>
      <c r="C3" s="7"/>
    </row>
    <row r="4" spans="2:3" ht="21" thickBot="1">
      <c r="B4" s="6"/>
      <c r="C4" s="7"/>
    </row>
    <row r="5" spans="2:5" ht="21" thickBot="1">
      <c r="B5" s="81" t="s">
        <v>1</v>
      </c>
      <c r="C5" s="137" t="s">
        <v>5</v>
      </c>
      <c r="D5" s="81" t="s">
        <v>6</v>
      </c>
      <c r="E5" s="138" t="s">
        <v>2</v>
      </c>
    </row>
    <row r="6" spans="2:5" ht="21" thickBot="1">
      <c r="B6" s="134" t="s">
        <v>20</v>
      </c>
      <c r="C6" s="139"/>
      <c r="D6" s="140"/>
      <c r="E6" s="141"/>
    </row>
    <row r="7" spans="2:5" ht="18">
      <c r="B7" s="21"/>
      <c r="C7" s="48"/>
      <c r="D7" s="49"/>
      <c r="E7" s="50"/>
    </row>
    <row r="8" spans="2:5" ht="18">
      <c r="B8" s="54" t="s">
        <v>21</v>
      </c>
      <c r="C8" s="51"/>
      <c r="D8" s="52"/>
      <c r="E8" s="53"/>
    </row>
    <row r="9" spans="2:5" ht="18">
      <c r="B9" s="114" t="s">
        <v>16</v>
      </c>
      <c r="C9" s="55">
        <f>C10+C11+C12+C13</f>
        <v>2400</v>
      </c>
      <c r="D9" s="56">
        <f>D10+D11+D12+D13</f>
        <v>4875</v>
      </c>
      <c r="E9" s="53"/>
    </row>
    <row r="10" spans="2:5" ht="18">
      <c r="B10" s="19" t="s">
        <v>17</v>
      </c>
      <c r="C10" s="51">
        <v>0</v>
      </c>
      <c r="D10" s="52">
        <f>2975</f>
        <v>2975</v>
      </c>
      <c r="E10" s="53"/>
    </row>
    <row r="11" spans="2:5" ht="18">
      <c r="B11" s="19" t="s">
        <v>19</v>
      </c>
      <c r="C11" s="51">
        <f>2400</f>
        <v>2400</v>
      </c>
      <c r="D11" s="52">
        <v>0</v>
      </c>
      <c r="E11" s="53"/>
    </row>
    <row r="12" spans="2:5" ht="18">
      <c r="B12" s="19" t="s">
        <v>18</v>
      </c>
      <c r="C12" s="51">
        <v>0</v>
      </c>
      <c r="D12" s="52">
        <f>700</f>
        <v>700</v>
      </c>
      <c r="E12" s="53"/>
    </row>
    <row r="13" spans="2:5" ht="18">
      <c r="B13" s="57" t="s">
        <v>144</v>
      </c>
      <c r="C13" s="51">
        <v>0</v>
      </c>
      <c r="D13" s="52">
        <v>1200</v>
      </c>
      <c r="E13" s="53" t="s">
        <v>145</v>
      </c>
    </row>
    <row r="14" spans="2:5" ht="18">
      <c r="B14" s="19"/>
      <c r="C14" s="51"/>
      <c r="D14" s="52"/>
      <c r="E14" s="53"/>
    </row>
    <row r="15" spans="2:5" ht="18">
      <c r="B15" s="20" t="s">
        <v>22</v>
      </c>
      <c r="C15" s="51"/>
      <c r="D15" s="52"/>
      <c r="E15" s="53"/>
    </row>
    <row r="16" spans="2:5" ht="18">
      <c r="B16" s="104" t="s">
        <v>16</v>
      </c>
      <c r="C16" s="55">
        <f>C17+C18+C19+C20</f>
        <v>2400</v>
      </c>
      <c r="D16" s="56">
        <f>D17+D18+D19+D20</f>
        <v>4600</v>
      </c>
      <c r="E16" s="53"/>
    </row>
    <row r="17" spans="2:5" ht="18">
      <c r="B17" s="19" t="s">
        <v>23</v>
      </c>
      <c r="C17" s="51">
        <v>0</v>
      </c>
      <c r="D17" s="52">
        <f>3000</f>
        <v>3000</v>
      </c>
      <c r="E17" s="53"/>
    </row>
    <row r="18" spans="2:5" ht="18">
      <c r="B18" s="19" t="s">
        <v>19</v>
      </c>
      <c r="C18" s="51">
        <f>2400</f>
        <v>2400</v>
      </c>
      <c r="D18" s="52">
        <v>0</v>
      </c>
      <c r="E18" s="53"/>
    </row>
    <row r="19" spans="2:5" ht="18">
      <c r="B19" s="57" t="s">
        <v>18</v>
      </c>
      <c r="C19" s="51">
        <v>0</v>
      </c>
      <c r="D19" s="52">
        <f>800</f>
        <v>800</v>
      </c>
      <c r="E19" s="53"/>
    </row>
    <row r="20" spans="2:5" ht="18">
      <c r="B20" s="57" t="s">
        <v>144</v>
      </c>
      <c r="C20" s="51">
        <v>0</v>
      </c>
      <c r="D20" s="52">
        <v>800</v>
      </c>
      <c r="E20" s="53" t="s">
        <v>146</v>
      </c>
    </row>
    <row r="21" spans="2:5" ht="18">
      <c r="B21" s="57"/>
      <c r="C21" s="51"/>
      <c r="D21" s="52"/>
      <c r="E21" s="53"/>
    </row>
    <row r="22" spans="2:5" ht="18">
      <c r="B22" s="104" t="s">
        <v>35</v>
      </c>
      <c r="C22" s="55">
        <f>C23+C24+C25+C26</f>
        <v>6100</v>
      </c>
      <c r="D22" s="56">
        <f>D23+D24+D25+D26</f>
        <v>2620</v>
      </c>
      <c r="E22" s="87" t="s">
        <v>125</v>
      </c>
    </row>
    <row r="23" spans="2:5" ht="18">
      <c r="B23" s="57" t="s">
        <v>110</v>
      </c>
      <c r="C23" s="51">
        <v>0</v>
      </c>
      <c r="D23" s="52">
        <v>120</v>
      </c>
      <c r="E23" s="86" t="s">
        <v>70</v>
      </c>
    </row>
    <row r="24" spans="2:5" ht="18">
      <c r="B24" s="57" t="s">
        <v>39</v>
      </c>
      <c r="C24" s="51">
        <v>2600</v>
      </c>
      <c r="D24" s="52">
        <v>1700</v>
      </c>
      <c r="E24" s="53"/>
    </row>
    <row r="25" spans="2:5" ht="18">
      <c r="B25" s="57" t="s">
        <v>41</v>
      </c>
      <c r="C25" s="51">
        <v>3500</v>
      </c>
      <c r="D25" s="52">
        <v>0</v>
      </c>
      <c r="E25" s="53"/>
    </row>
    <row r="26" spans="2:5" ht="18">
      <c r="B26" s="58" t="s">
        <v>52</v>
      </c>
      <c r="C26" s="51">
        <v>0</v>
      </c>
      <c r="D26" s="52">
        <v>800</v>
      </c>
      <c r="E26" s="53"/>
    </row>
    <row r="27" spans="2:5" ht="18">
      <c r="B27" s="22"/>
      <c r="C27" s="59"/>
      <c r="D27" s="60"/>
      <c r="E27" s="61"/>
    </row>
    <row r="28" spans="2:5" ht="18">
      <c r="B28" s="22" t="s">
        <v>69</v>
      </c>
      <c r="C28" s="62">
        <v>0</v>
      </c>
      <c r="D28" s="63">
        <v>1000</v>
      </c>
      <c r="E28" s="115" t="s">
        <v>93</v>
      </c>
    </row>
    <row r="29" spans="2:5" ht="18">
      <c r="B29" s="22"/>
      <c r="C29" s="59"/>
      <c r="D29" s="60"/>
      <c r="E29" s="61"/>
    </row>
    <row r="30" spans="2:5" ht="21" thickBot="1">
      <c r="B30" s="29" t="s">
        <v>14</v>
      </c>
      <c r="C30" s="64">
        <f>C9+C16+C22+C28</f>
        <v>10900</v>
      </c>
      <c r="D30" s="65">
        <f>D9+D16+D22+D28</f>
        <v>13095</v>
      </c>
      <c r="E30" s="66"/>
    </row>
    <row r="31" spans="2:5" ht="15.75" thickBot="1">
      <c r="B31" s="31"/>
      <c r="C31" s="31"/>
      <c r="D31" s="31"/>
      <c r="E31" s="31"/>
    </row>
    <row r="32" spans="2:5" ht="18">
      <c r="B32" s="146" t="s">
        <v>25</v>
      </c>
      <c r="C32" s="144">
        <f>C30</f>
        <v>10900</v>
      </c>
      <c r="D32" s="31"/>
      <c r="E32" s="31"/>
    </row>
    <row r="33" spans="2:5" ht="18.75" thickBot="1">
      <c r="B33" s="147" t="s">
        <v>26</v>
      </c>
      <c r="C33" s="145">
        <f>D30</f>
        <v>13095</v>
      </c>
      <c r="D33" s="31"/>
      <c r="E33" s="31"/>
    </row>
    <row r="34" spans="2:5" ht="18.75" thickBot="1">
      <c r="B34" s="119" t="s">
        <v>15</v>
      </c>
      <c r="C34" s="120">
        <f>C32-C33</f>
        <v>-2195</v>
      </c>
      <c r="D34" s="31"/>
      <c r="E34" s="31"/>
    </row>
  </sheetData>
  <sheetProtection/>
  <printOptions/>
  <pageMargins left="0.7500000000000001" right="0.7500000000000001" top="0.21259842519685043" bottom="0.21259842519685043" header="0.5" footer="0.5"/>
  <pageSetup fitToHeight="1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workbookViewId="0" topLeftCell="A13">
      <selection activeCell="E13" sqref="E13"/>
    </sheetView>
  </sheetViews>
  <sheetFormatPr defaultColWidth="11.00390625" defaultRowHeight="15.75"/>
  <cols>
    <col min="1" max="1" width="5.125" style="0" customWidth="1"/>
    <col min="2" max="2" width="47.625" style="0" customWidth="1"/>
    <col min="3" max="4" width="11.00390625" style="0" customWidth="1"/>
    <col min="5" max="5" width="29.875" style="0" customWidth="1"/>
  </cols>
  <sheetData>
    <row r="2" spans="2:3" ht="22.5">
      <c r="B2" s="9" t="s">
        <v>0</v>
      </c>
      <c r="C2" s="9"/>
    </row>
    <row r="3" spans="2:3" ht="19.5">
      <c r="B3" s="10" t="s">
        <v>119</v>
      </c>
      <c r="C3" s="10"/>
    </row>
    <row r="4" ht="15.75" thickBot="1"/>
    <row r="5" spans="2:5" ht="21" thickBot="1">
      <c r="B5" s="81" t="s">
        <v>1</v>
      </c>
      <c r="C5" s="82" t="s">
        <v>5</v>
      </c>
      <c r="D5" s="83" t="s">
        <v>6</v>
      </c>
      <c r="E5" s="84" t="s">
        <v>2</v>
      </c>
    </row>
    <row r="6" spans="2:5" ht="21" thickBot="1">
      <c r="B6" s="133" t="s">
        <v>24</v>
      </c>
      <c r="C6" s="142"/>
      <c r="D6" s="143"/>
      <c r="E6" s="110"/>
    </row>
    <row r="7" spans="2:5" ht="18">
      <c r="B7" s="54" t="s">
        <v>33</v>
      </c>
      <c r="C7" s="13">
        <f>C8</f>
        <v>0</v>
      </c>
      <c r="D7" s="14">
        <f>D8+D9</f>
        <v>950</v>
      </c>
      <c r="E7" s="15"/>
    </row>
    <row r="8" spans="2:5" ht="18">
      <c r="B8" s="16" t="s">
        <v>151</v>
      </c>
      <c r="C8" s="17">
        <v>0</v>
      </c>
      <c r="D8" s="18">
        <v>500</v>
      </c>
      <c r="E8" s="68" t="s">
        <v>96</v>
      </c>
    </row>
    <row r="9" spans="2:5" ht="18">
      <c r="B9" s="16" t="s">
        <v>105</v>
      </c>
      <c r="C9" s="17">
        <v>0</v>
      </c>
      <c r="D9" s="18">
        <v>450</v>
      </c>
      <c r="E9" s="68"/>
    </row>
    <row r="10" spans="2:5" ht="18">
      <c r="B10" s="16"/>
      <c r="C10" s="17"/>
      <c r="D10" s="18"/>
      <c r="E10" s="68"/>
    </row>
    <row r="11" spans="2:5" ht="18">
      <c r="B11" s="54" t="s">
        <v>34</v>
      </c>
      <c r="C11" s="13">
        <f>C12+C13+C14+C15+C17</f>
        <v>600</v>
      </c>
      <c r="D11" s="14">
        <f>D12+D13+D14+D15+D17</f>
        <v>2850</v>
      </c>
      <c r="E11" s="68"/>
    </row>
    <row r="12" spans="2:5" ht="18">
      <c r="B12" s="58" t="s">
        <v>94</v>
      </c>
      <c r="C12" s="17">
        <v>0</v>
      </c>
      <c r="D12" s="18">
        <v>950</v>
      </c>
      <c r="E12" s="68" t="s">
        <v>97</v>
      </c>
    </row>
    <row r="13" spans="2:5" ht="18">
      <c r="B13" s="16" t="s">
        <v>62</v>
      </c>
      <c r="C13" s="17">
        <v>0</v>
      </c>
      <c r="D13" s="18">
        <v>500</v>
      </c>
      <c r="E13" s="68"/>
    </row>
    <row r="14" spans="2:5" ht="18">
      <c r="B14" s="16" t="s">
        <v>95</v>
      </c>
      <c r="C14" s="17">
        <f>15*40</f>
        <v>600</v>
      </c>
      <c r="D14" s="18">
        <f>15*20</f>
        <v>300</v>
      </c>
      <c r="E14" s="68" t="s">
        <v>137</v>
      </c>
    </row>
    <row r="15" spans="2:5" ht="18">
      <c r="B15" s="58" t="s">
        <v>99</v>
      </c>
      <c r="C15" s="17">
        <v>0</v>
      </c>
      <c r="D15" s="18">
        <v>500</v>
      </c>
      <c r="E15" s="68" t="s">
        <v>100</v>
      </c>
    </row>
    <row r="16" spans="2:5" ht="18">
      <c r="B16" s="58" t="s">
        <v>129</v>
      </c>
      <c r="C16" s="17">
        <v>0</v>
      </c>
      <c r="D16" s="18">
        <v>1400</v>
      </c>
      <c r="E16" s="68" t="s">
        <v>130</v>
      </c>
    </row>
    <row r="17" spans="2:5" ht="18">
      <c r="B17" s="58" t="s">
        <v>141</v>
      </c>
      <c r="C17" s="17">
        <v>0</v>
      </c>
      <c r="D17" s="18">
        <v>600</v>
      </c>
      <c r="E17" s="68" t="s">
        <v>104</v>
      </c>
    </row>
    <row r="18" spans="2:5" ht="18">
      <c r="B18" s="58" t="s">
        <v>140</v>
      </c>
      <c r="C18" s="17">
        <f>15*40</f>
        <v>600</v>
      </c>
      <c r="D18" s="18">
        <f>15*20</f>
        <v>300</v>
      </c>
      <c r="E18" s="68" t="s">
        <v>137</v>
      </c>
    </row>
    <row r="19" spans="2:5" ht="18">
      <c r="B19" s="58"/>
      <c r="C19" s="17"/>
      <c r="D19" s="18"/>
      <c r="E19" s="68"/>
    </row>
    <row r="20" spans="2:5" ht="18">
      <c r="B20" s="54" t="s">
        <v>32</v>
      </c>
      <c r="C20" s="13">
        <f>C21+C22</f>
        <v>0</v>
      </c>
      <c r="D20" s="14">
        <f>D21+D22</f>
        <v>1150</v>
      </c>
      <c r="E20" s="68"/>
    </row>
    <row r="21" spans="2:5" ht="18">
      <c r="B21" s="16" t="s">
        <v>103</v>
      </c>
      <c r="C21" s="17">
        <v>0</v>
      </c>
      <c r="D21" s="18">
        <v>750</v>
      </c>
      <c r="E21" s="68" t="s">
        <v>104</v>
      </c>
    </row>
    <row r="22" spans="2:5" ht="18">
      <c r="B22" s="16" t="s">
        <v>126</v>
      </c>
      <c r="C22" s="17">
        <v>0</v>
      </c>
      <c r="D22" s="18">
        <v>400</v>
      </c>
      <c r="E22" s="68" t="s">
        <v>104</v>
      </c>
    </row>
    <row r="23" spans="2:5" ht="18">
      <c r="B23" s="58"/>
      <c r="C23" s="17"/>
      <c r="D23" s="18"/>
      <c r="E23" s="68"/>
    </row>
    <row r="24" spans="2:5" ht="18">
      <c r="B24" s="69" t="s">
        <v>111</v>
      </c>
      <c r="C24" s="13">
        <f>C26+C28</f>
        <v>0</v>
      </c>
      <c r="D24" s="14">
        <f>D26+D28</f>
        <v>650</v>
      </c>
      <c r="E24" s="68"/>
    </row>
    <row r="25" spans="2:5" ht="18">
      <c r="B25" s="58" t="s">
        <v>127</v>
      </c>
      <c r="C25" s="17">
        <v>0</v>
      </c>
      <c r="D25" s="18">
        <v>350</v>
      </c>
      <c r="E25" s="68"/>
    </row>
    <row r="26" spans="2:5" ht="18">
      <c r="B26" s="58" t="s">
        <v>98</v>
      </c>
      <c r="C26" s="17">
        <v>0</v>
      </c>
      <c r="D26" s="18">
        <v>350</v>
      </c>
      <c r="E26" s="68" t="s">
        <v>102</v>
      </c>
    </row>
    <row r="27" spans="2:5" ht="18">
      <c r="B27" s="58" t="s">
        <v>142</v>
      </c>
      <c r="C27" s="17">
        <v>0</v>
      </c>
      <c r="D27" s="18">
        <v>400</v>
      </c>
      <c r="E27" s="68" t="s">
        <v>143</v>
      </c>
    </row>
    <row r="28" spans="2:5" ht="18">
      <c r="B28" s="58" t="s">
        <v>101</v>
      </c>
      <c r="C28" s="17">
        <v>0</v>
      </c>
      <c r="D28" s="18">
        <v>300</v>
      </c>
      <c r="E28" s="68" t="s">
        <v>109</v>
      </c>
    </row>
    <row r="29" spans="2:5" ht="18">
      <c r="B29" s="58"/>
      <c r="C29" s="13"/>
      <c r="D29" s="14"/>
      <c r="E29" s="68"/>
    </row>
    <row r="30" spans="2:5" ht="18">
      <c r="B30" s="69" t="s">
        <v>61</v>
      </c>
      <c r="C30" s="13">
        <v>0</v>
      </c>
      <c r="D30" s="14">
        <f>D31</f>
        <v>500</v>
      </c>
      <c r="E30" s="177"/>
    </row>
    <row r="31" spans="2:5" ht="18">
      <c r="B31" s="16" t="s">
        <v>69</v>
      </c>
      <c r="C31" s="17">
        <v>0</v>
      </c>
      <c r="D31" s="18">
        <v>500</v>
      </c>
      <c r="E31" s="68"/>
    </row>
    <row r="32" spans="2:5" ht="18">
      <c r="B32" s="70"/>
      <c r="C32" s="23"/>
      <c r="D32" s="24"/>
      <c r="E32" s="45"/>
    </row>
    <row r="33" spans="2:5" ht="18">
      <c r="B33" s="46" t="s">
        <v>112</v>
      </c>
      <c r="C33" s="27">
        <f>C34</f>
        <v>560</v>
      </c>
      <c r="D33" s="28">
        <v>0</v>
      </c>
      <c r="E33" s="45"/>
    </row>
    <row r="34" spans="2:5" ht="18">
      <c r="B34" s="70" t="s">
        <v>139</v>
      </c>
      <c r="C34" s="23">
        <v>560</v>
      </c>
      <c r="D34" s="24">
        <v>0</v>
      </c>
      <c r="E34" s="45"/>
    </row>
    <row r="35" spans="2:5" ht="18">
      <c r="B35" s="70"/>
      <c r="C35" s="23"/>
      <c r="D35" s="24"/>
      <c r="E35" s="45"/>
    </row>
    <row r="36" spans="2:5" ht="21" thickBot="1">
      <c r="B36" s="29" t="s">
        <v>14</v>
      </c>
      <c r="C36" s="71">
        <f>C7+C11+C20+C24+C30+C33</f>
        <v>1160</v>
      </c>
      <c r="D36" s="72">
        <f>D7+D11+D20+D24+D30+D33</f>
        <v>6100</v>
      </c>
      <c r="E36" s="73"/>
    </row>
    <row r="37" spans="2:5" ht="15.75" thickBot="1">
      <c r="B37" s="31"/>
      <c r="C37" s="31"/>
      <c r="D37" s="31"/>
      <c r="E37" s="31"/>
    </row>
    <row r="38" spans="2:5" ht="18">
      <c r="B38" s="146" t="s">
        <v>25</v>
      </c>
      <c r="C38" s="144">
        <f>C36</f>
        <v>1160</v>
      </c>
      <c r="D38" s="31"/>
      <c r="E38" s="31"/>
    </row>
    <row r="39" spans="2:5" ht="18.75" thickBot="1">
      <c r="B39" s="147" t="s">
        <v>26</v>
      </c>
      <c r="C39" s="145">
        <f>D36</f>
        <v>6100</v>
      </c>
      <c r="D39" s="31"/>
      <c r="E39" s="31"/>
    </row>
    <row r="40" spans="2:5" ht="18.75" thickBot="1">
      <c r="B40" s="119" t="s">
        <v>15</v>
      </c>
      <c r="C40" s="121">
        <f>C38-C39</f>
        <v>-4940</v>
      </c>
      <c r="D40" s="31"/>
      <c r="E40" s="31"/>
    </row>
  </sheetData>
  <sheetProtection/>
  <printOptions/>
  <pageMargins left="0" right="0.25" top="0.7500000000000001" bottom="0.7500000000000001" header="0.30000000000000004" footer="0.30000000000000004"/>
  <pageSetup fitToHeight="1" fitToWidth="1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workbookViewId="0" topLeftCell="A5">
      <selection activeCell="E22" sqref="E22"/>
    </sheetView>
  </sheetViews>
  <sheetFormatPr defaultColWidth="11.00390625" defaultRowHeight="15.75"/>
  <cols>
    <col min="1" max="1" width="4.375" style="0" customWidth="1"/>
    <col min="2" max="2" width="33.625" style="0" customWidth="1"/>
    <col min="3" max="4" width="11.00390625" style="0" customWidth="1"/>
    <col min="5" max="5" width="37.625" style="0" customWidth="1"/>
  </cols>
  <sheetData>
    <row r="2" spans="2:3" ht="22.5">
      <c r="B2" s="9" t="s">
        <v>0</v>
      </c>
      <c r="C2" s="9"/>
    </row>
    <row r="3" spans="2:3" ht="19.5">
      <c r="B3" s="10" t="s">
        <v>119</v>
      </c>
      <c r="C3" s="10"/>
    </row>
    <row r="4" ht="15.75" thickBot="1"/>
    <row r="5" spans="2:5" ht="21" thickBot="1">
      <c r="B5" s="81" t="s">
        <v>1</v>
      </c>
      <c r="C5" s="137" t="s">
        <v>5</v>
      </c>
      <c r="D5" s="81" t="s">
        <v>6</v>
      </c>
      <c r="E5" s="138" t="s">
        <v>2</v>
      </c>
    </row>
    <row r="6" spans="2:5" ht="18">
      <c r="B6" s="67" t="s">
        <v>64</v>
      </c>
      <c r="C6" s="13"/>
      <c r="D6" s="14"/>
      <c r="E6" s="74"/>
    </row>
    <row r="7" spans="2:5" ht="18">
      <c r="B7" s="75" t="s">
        <v>91</v>
      </c>
      <c r="C7" s="76">
        <f>C8+C10+C12+C14+C16+C18</f>
        <v>2040</v>
      </c>
      <c r="D7" s="77">
        <f>D8+D10+D12+D14+D16+D18</f>
        <v>1654</v>
      </c>
      <c r="E7" s="74"/>
    </row>
    <row r="8" spans="2:5" ht="15">
      <c r="B8" s="129" t="s">
        <v>42</v>
      </c>
      <c r="C8" s="34">
        <f>20*60</f>
        <v>1200</v>
      </c>
      <c r="D8" s="35">
        <f>20*60</f>
        <v>1200</v>
      </c>
      <c r="E8" s="85" t="s">
        <v>68</v>
      </c>
    </row>
    <row r="9" spans="2:5" ht="18">
      <c r="B9" s="129"/>
      <c r="C9" s="34"/>
      <c r="D9" s="35"/>
      <c r="E9" s="78"/>
    </row>
    <row r="10" spans="2:5" ht="15">
      <c r="B10" s="129" t="s">
        <v>43</v>
      </c>
      <c r="C10" s="34">
        <f>8*60</f>
        <v>480</v>
      </c>
      <c r="D10" s="35">
        <f>8*28</f>
        <v>224</v>
      </c>
      <c r="E10" s="85" t="s">
        <v>117</v>
      </c>
    </row>
    <row r="11" spans="2:5" ht="18">
      <c r="B11" s="129"/>
      <c r="C11" s="34"/>
      <c r="D11" s="35"/>
      <c r="E11" s="78"/>
    </row>
    <row r="12" spans="2:5" ht="18">
      <c r="B12" s="130" t="s">
        <v>44</v>
      </c>
      <c r="C12" s="34">
        <f>3*60</f>
        <v>180</v>
      </c>
      <c r="D12" s="35">
        <f>3*18</f>
        <v>54</v>
      </c>
      <c r="E12" s="78"/>
    </row>
    <row r="13" spans="2:5" ht="18">
      <c r="B13" s="129"/>
      <c r="C13" s="34"/>
      <c r="D13" s="35"/>
      <c r="E13" s="78"/>
    </row>
    <row r="14" spans="2:5" ht="18">
      <c r="B14" s="129" t="s">
        <v>45</v>
      </c>
      <c r="C14" s="34">
        <f>60*2</f>
        <v>120</v>
      </c>
      <c r="D14" s="35">
        <f>2*18</f>
        <v>36</v>
      </c>
      <c r="E14" s="78"/>
    </row>
    <row r="15" spans="2:5" ht="18">
      <c r="B15" s="129"/>
      <c r="C15" s="34"/>
      <c r="D15" s="35"/>
      <c r="E15" s="78"/>
    </row>
    <row r="16" spans="2:5" ht="15">
      <c r="B16" s="129" t="s">
        <v>58</v>
      </c>
      <c r="C16" s="34">
        <f>1*60</f>
        <v>60</v>
      </c>
      <c r="D16" s="35">
        <f>1*20</f>
        <v>20</v>
      </c>
      <c r="E16" s="85"/>
    </row>
    <row r="17" spans="2:5" ht="18">
      <c r="B17" s="129"/>
      <c r="C17" s="34"/>
      <c r="D17" s="35"/>
      <c r="E17" s="78"/>
    </row>
    <row r="18" spans="2:5" ht="18">
      <c r="B18" s="129" t="s">
        <v>59</v>
      </c>
      <c r="C18" s="34">
        <v>0</v>
      </c>
      <c r="D18" s="35">
        <f>1*120</f>
        <v>120</v>
      </c>
      <c r="E18" s="78"/>
    </row>
    <row r="19" spans="2:5" ht="18">
      <c r="B19" s="129"/>
      <c r="C19" s="34"/>
      <c r="D19" s="35"/>
      <c r="E19" s="78"/>
    </row>
    <row r="20" spans="2:5" ht="15">
      <c r="B20" s="126" t="s">
        <v>92</v>
      </c>
      <c r="C20" s="131">
        <f>C21</f>
        <v>0</v>
      </c>
      <c r="D20" s="132">
        <f>D21</f>
        <v>450</v>
      </c>
      <c r="E20" s="178"/>
    </row>
    <row r="21" spans="2:5" ht="15.75" thickBot="1">
      <c r="B21" s="127" t="s">
        <v>8</v>
      </c>
      <c r="C21" s="101">
        <v>0</v>
      </c>
      <c r="D21" s="102">
        <f>30*15</f>
        <v>450</v>
      </c>
      <c r="E21" s="179" t="s">
        <v>150</v>
      </c>
    </row>
    <row r="22" spans="2:5" s="8" customFormat="1" ht="21" thickBot="1">
      <c r="B22" s="97" t="s">
        <v>14</v>
      </c>
      <c r="C22" s="111">
        <f>C7+C20</f>
        <v>2040</v>
      </c>
      <c r="D22" s="112">
        <f>D7+D20</f>
        <v>2104</v>
      </c>
      <c r="E22" s="113"/>
    </row>
    <row r="23" spans="2:5" ht="15.75" thickBot="1">
      <c r="B23" s="31"/>
      <c r="C23" s="31"/>
      <c r="D23" s="31"/>
      <c r="E23" s="31"/>
    </row>
    <row r="24" spans="2:5" ht="18">
      <c r="B24" s="146" t="s">
        <v>25</v>
      </c>
      <c r="C24" s="144">
        <f>C22</f>
        <v>2040</v>
      </c>
      <c r="D24" s="31"/>
      <c r="E24" s="31"/>
    </row>
    <row r="25" spans="2:5" ht="18.75" thickBot="1">
      <c r="B25" s="147" t="s">
        <v>26</v>
      </c>
      <c r="C25" s="145">
        <f>D22</f>
        <v>2104</v>
      </c>
      <c r="D25" s="31"/>
      <c r="E25" s="31"/>
    </row>
    <row r="26" spans="2:5" ht="18.75" thickBot="1">
      <c r="B26" s="122" t="s">
        <v>15</v>
      </c>
      <c r="C26" s="123">
        <f>C24-C25</f>
        <v>-64</v>
      </c>
      <c r="D26" s="31"/>
      <c r="E26" s="31"/>
    </row>
  </sheetData>
  <sheetProtection/>
  <printOptions/>
  <pageMargins left="0.35629921259842523" right="0.7500000000000001" top="1" bottom="1" header="0.5" footer="0.5"/>
  <pageSetup fitToHeight="1" fitToWidth="1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="75" zoomScaleNormal="75" workbookViewId="0" topLeftCell="A1">
      <selection activeCell="B3" sqref="B3:E17"/>
    </sheetView>
  </sheetViews>
  <sheetFormatPr defaultColWidth="11.00390625" defaultRowHeight="15.75"/>
  <cols>
    <col min="1" max="1" width="7.50390625" style="0" customWidth="1"/>
    <col min="2" max="2" width="28.375" style="0" customWidth="1"/>
    <col min="3" max="4" width="11.00390625" style="11" customWidth="1"/>
    <col min="5" max="5" width="13.375" style="0" customWidth="1"/>
  </cols>
  <sheetData>
    <row r="2" spans="2:3" ht="22.5">
      <c r="B2" s="9" t="s">
        <v>0</v>
      </c>
      <c r="C2" s="9"/>
    </row>
    <row r="3" spans="2:3" ht="19.5">
      <c r="B3" s="10" t="s">
        <v>119</v>
      </c>
      <c r="C3" s="10"/>
    </row>
    <row r="4" ht="15.75" thickBot="1"/>
    <row r="5" spans="2:5" ht="24" thickBot="1">
      <c r="B5" s="151" t="s">
        <v>1</v>
      </c>
      <c r="C5" s="152" t="s">
        <v>5</v>
      </c>
      <c r="D5" s="153" t="s">
        <v>6</v>
      </c>
      <c r="E5" s="154" t="s">
        <v>57</v>
      </c>
    </row>
    <row r="6" spans="2:5" ht="24" thickBot="1">
      <c r="B6" s="155" t="s">
        <v>46</v>
      </c>
      <c r="C6" s="156"/>
      <c r="D6" s="157"/>
      <c r="E6" s="158"/>
    </row>
    <row r="7" spans="2:5" ht="22.5">
      <c r="B7" s="159" t="s">
        <v>79</v>
      </c>
      <c r="C7" s="160">
        <f>Hallinto!C46</f>
        <v>4500</v>
      </c>
      <c r="D7" s="161">
        <f>Hallinto!C47</f>
        <v>18502</v>
      </c>
      <c r="E7" s="162">
        <f>Hallinto!C48</f>
        <v>-14002</v>
      </c>
    </row>
    <row r="8" spans="2:5" ht="22.5">
      <c r="B8" s="163"/>
      <c r="C8" s="164"/>
      <c r="D8" s="165"/>
      <c r="E8" s="166"/>
    </row>
    <row r="9" spans="2:5" ht="22.5">
      <c r="B9" s="163" t="s">
        <v>80</v>
      </c>
      <c r="C9" s="164">
        <f>Harjoitusryhmät!C58</f>
        <v>30510</v>
      </c>
      <c r="D9" s="165">
        <f>Harjoitusryhmät!C59</f>
        <v>9309</v>
      </c>
      <c r="E9" s="167">
        <f>Harjoitusryhmät!C60</f>
        <v>21201</v>
      </c>
    </row>
    <row r="10" spans="2:5" ht="22.5">
      <c r="B10" s="168"/>
      <c r="C10" s="164"/>
      <c r="D10" s="165"/>
      <c r="E10" s="169"/>
    </row>
    <row r="11" spans="2:5" ht="22.5">
      <c r="B11" s="170" t="s">
        <v>81</v>
      </c>
      <c r="C11" s="164">
        <f>'Kilpailut ja leirit'!C32</f>
        <v>10900</v>
      </c>
      <c r="D11" s="165">
        <f>'Kilpailut ja leirit'!C33</f>
        <v>13095</v>
      </c>
      <c r="E11" s="167">
        <f>C11-D11</f>
        <v>-2195</v>
      </c>
    </row>
    <row r="12" spans="2:5" ht="22.5">
      <c r="B12" s="168"/>
      <c r="C12" s="164"/>
      <c r="D12" s="165"/>
      <c r="E12" s="169"/>
    </row>
    <row r="13" spans="2:5" ht="22.5">
      <c r="B13" s="163" t="s">
        <v>24</v>
      </c>
      <c r="C13" s="164">
        <f>Koulutukset!C38</f>
        <v>1160</v>
      </c>
      <c r="D13" s="165">
        <f>Koulutukset!C39</f>
        <v>6100</v>
      </c>
      <c r="E13" s="167">
        <f>C13-D13</f>
        <v>-4940</v>
      </c>
    </row>
    <row r="14" spans="2:5" ht="22.5">
      <c r="B14" s="171"/>
      <c r="C14" s="164"/>
      <c r="D14" s="165"/>
      <c r="E14" s="169"/>
    </row>
    <row r="15" spans="2:5" ht="22.5">
      <c r="B15" s="170" t="s">
        <v>82</v>
      </c>
      <c r="C15" s="164">
        <f>Graduoinnit!C24</f>
        <v>2040</v>
      </c>
      <c r="D15" s="165">
        <f>Graduoinnit!C25</f>
        <v>2104</v>
      </c>
      <c r="E15" s="167">
        <f>C15-D15</f>
        <v>-64</v>
      </c>
    </row>
    <row r="16" spans="2:5" ht="22.5">
      <c r="B16" s="168"/>
      <c r="C16" s="164"/>
      <c r="D16" s="165"/>
      <c r="E16" s="169"/>
    </row>
    <row r="17" spans="2:5" ht="24" thickBot="1">
      <c r="B17" s="172" t="s">
        <v>14</v>
      </c>
      <c r="C17" s="173">
        <f>C7+C9+C11+C13+C15</f>
        <v>49110</v>
      </c>
      <c r="D17" s="174">
        <f>D7+D9+D11+D13+D15</f>
        <v>49110</v>
      </c>
      <c r="E17" s="175">
        <f>E7+E9+E11+E13+E15</f>
        <v>0</v>
      </c>
    </row>
    <row r="18" spans="2:4" ht="15">
      <c r="B18" s="11"/>
      <c r="C18"/>
      <c r="D18"/>
    </row>
  </sheetData>
  <sheetProtection/>
  <printOptions/>
  <pageMargins left="0.7500000000000001" right="0.7500000000000001" top="0.2" bottom="0.21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Flöjt</dc:creator>
  <cp:keywords/>
  <dc:description/>
  <cp:lastModifiedBy>Aki Flöjt</cp:lastModifiedBy>
  <cp:lastPrinted>2015-04-22T07:02:11Z</cp:lastPrinted>
  <dcterms:created xsi:type="dcterms:W3CDTF">2012-11-19T10:18:28Z</dcterms:created>
  <dcterms:modified xsi:type="dcterms:W3CDTF">2015-04-22T07:03:39Z</dcterms:modified>
  <cp:category/>
  <cp:version/>
  <cp:contentType/>
  <cp:contentStatus/>
</cp:coreProperties>
</file>