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816"/>
  <workbookPr showInkAnnotation="0" autoCompressPictures="0"/>
  <bookViews>
    <workbookView xWindow="0" yWindow="-440" windowWidth="25600" windowHeight="16000" tabRatio="500"/>
  </bookViews>
  <sheets>
    <sheet name="Etusivu" sheetId="8" r:id="rId1"/>
    <sheet name="Hallinto" sheetId="1" r:id="rId2"/>
    <sheet name="Harjoitusryhmät" sheetId="2" r:id="rId3"/>
    <sheet name="Kilpailut ja leirit" sheetId="3" r:id="rId4"/>
    <sheet name="Koulutukset" sheetId="4" r:id="rId5"/>
    <sheet name="Graduoinnit" sheetId="5" r:id="rId6"/>
    <sheet name="Yhteenveto" sheetId="7" r:id="rId7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3" i="3" l="1"/>
  <c r="C23" i="3"/>
  <c r="C24" i="3"/>
  <c r="D16" i="5"/>
  <c r="C16" i="5"/>
  <c r="C7" i="5"/>
  <c r="C24" i="5"/>
  <c r="D10" i="5"/>
  <c r="C10" i="5"/>
  <c r="D52" i="2"/>
  <c r="D51" i="2"/>
  <c r="C50" i="2"/>
  <c r="C45" i="2"/>
  <c r="D42" i="2"/>
  <c r="C40" i="2"/>
  <c r="D37" i="2"/>
  <c r="C36" i="2"/>
  <c r="C35" i="2"/>
  <c r="D10" i="2"/>
  <c r="C9" i="2"/>
  <c r="C8" i="2"/>
  <c r="C46" i="2"/>
  <c r="C41" i="2"/>
  <c r="C31" i="2"/>
  <c r="C30" i="2"/>
  <c r="C25" i="2"/>
  <c r="C24" i="2"/>
  <c r="C20" i="2"/>
  <c r="C19" i="2"/>
  <c r="C14" i="2"/>
  <c r="C13" i="2"/>
  <c r="D20" i="1"/>
  <c r="C11" i="4"/>
  <c r="D11" i="4"/>
  <c r="D7" i="5"/>
  <c r="D24" i="5"/>
  <c r="C26" i="5"/>
  <c r="D7" i="4"/>
  <c r="D12" i="4"/>
  <c r="D15" i="4"/>
  <c r="D19" i="4"/>
  <c r="D23" i="4"/>
  <c r="D27" i="4"/>
  <c r="D33" i="4"/>
  <c r="C7" i="4"/>
  <c r="C15" i="4"/>
  <c r="C19" i="4"/>
  <c r="C23" i="4"/>
  <c r="C30" i="4"/>
  <c r="C33" i="4"/>
  <c r="C35" i="4"/>
  <c r="C13" i="7"/>
  <c r="C6" i="1"/>
  <c r="C12" i="1"/>
  <c r="C18" i="1"/>
  <c r="C23" i="1"/>
  <c r="C28" i="1"/>
  <c r="C33" i="1"/>
  <c r="C37" i="1"/>
  <c r="C44" i="1"/>
  <c r="C46" i="1"/>
  <c r="C7" i="7"/>
  <c r="C6" i="2"/>
  <c r="C17" i="2"/>
  <c r="C28" i="2"/>
  <c r="C44" i="2"/>
  <c r="C49" i="2"/>
  <c r="C56" i="2"/>
  <c r="C58" i="2"/>
  <c r="C9" i="7"/>
  <c r="C15" i="7"/>
  <c r="C21" i="3"/>
  <c r="C29" i="3"/>
  <c r="C31" i="3"/>
  <c r="C11" i="7"/>
  <c r="C17" i="7"/>
  <c r="D21" i="3"/>
  <c r="D29" i="3"/>
  <c r="C32" i="3"/>
  <c r="D11" i="7"/>
  <c r="C36" i="4"/>
  <c r="D13" i="7"/>
  <c r="C8" i="5"/>
  <c r="D8" i="5"/>
  <c r="D22" i="5"/>
  <c r="D19" i="1"/>
  <c r="C22" i="5"/>
  <c r="D18" i="1"/>
  <c r="D6" i="1"/>
  <c r="D13" i="1"/>
  <c r="D12" i="1"/>
  <c r="D23" i="1"/>
  <c r="D28" i="1"/>
  <c r="D33" i="1"/>
  <c r="D37" i="1"/>
  <c r="D41" i="1"/>
  <c r="D44" i="1"/>
  <c r="C47" i="1"/>
  <c r="C48" i="1"/>
  <c r="E7" i="7"/>
  <c r="D7" i="7"/>
  <c r="D49" i="2"/>
  <c r="D6" i="2"/>
  <c r="D28" i="2"/>
  <c r="D56" i="2"/>
  <c r="C59" i="2"/>
  <c r="C60" i="2"/>
  <c r="E9" i="7"/>
  <c r="D9" i="7"/>
  <c r="D15" i="2"/>
  <c r="D54" i="2"/>
  <c r="C55" i="2"/>
  <c r="C54" i="2"/>
  <c r="D47" i="2"/>
  <c r="D44" i="2"/>
  <c r="D32" i="2"/>
  <c r="D21" i="2"/>
  <c r="D26" i="2"/>
  <c r="D17" i="2"/>
  <c r="C9" i="3"/>
  <c r="D9" i="3"/>
  <c r="D16" i="3"/>
  <c r="C16" i="3"/>
  <c r="E11" i="7"/>
  <c r="E13" i="7"/>
  <c r="C27" i="5"/>
  <c r="D15" i="7"/>
  <c r="E15" i="7"/>
  <c r="E17" i="7"/>
  <c r="D17" i="7"/>
  <c r="C28" i="5"/>
  <c r="C37" i="4"/>
  <c r="C33" i="3"/>
</calcChain>
</file>

<file path=xl/sharedStrings.xml><?xml version="1.0" encoding="utf-8"?>
<sst xmlns="http://schemas.openxmlformats.org/spreadsheetml/2006/main" count="229" uniqueCount="146">
  <si>
    <t>KAJAANIN JUDOKERHO RY</t>
  </si>
  <si>
    <t>KOHDE</t>
  </si>
  <si>
    <t>HUOMIO</t>
  </si>
  <si>
    <t>1.1 Kokoukset</t>
  </si>
  <si>
    <t>Sporttirekisteri</t>
  </si>
  <si>
    <t>TULO €</t>
  </si>
  <si>
    <t>MENO €</t>
  </si>
  <si>
    <t>2.1 Muksujudo</t>
  </si>
  <si>
    <t>Jäsenmaksut</t>
  </si>
  <si>
    <t>Kausimaksut</t>
  </si>
  <si>
    <t>Jäsenmaksu</t>
  </si>
  <si>
    <t>Lapset ja nuoret</t>
  </si>
  <si>
    <t>Aikuiset</t>
  </si>
  <si>
    <t>Kahvakuula</t>
  </si>
  <si>
    <t>Tulostustarvikkeet</t>
  </si>
  <si>
    <t>Yhteensä</t>
  </si>
  <si>
    <t>Netto</t>
  </si>
  <si>
    <t>Juniorit</t>
  </si>
  <si>
    <t>Kilpailumaksut</t>
  </si>
  <si>
    <t>Valmentaja, ohjaaja</t>
  </si>
  <si>
    <t>Omavastuut</t>
  </si>
  <si>
    <t>3. Kilpailut  ja leirit</t>
  </si>
  <si>
    <t xml:space="preserve">3.1 Kilpailut </t>
  </si>
  <si>
    <t>3.2 Leirit</t>
  </si>
  <si>
    <t>Leirimaksut</t>
  </si>
  <si>
    <t>4. Koulutukset</t>
  </si>
  <si>
    <t>TULOT</t>
  </si>
  <si>
    <t>MENOT</t>
  </si>
  <si>
    <t>1.5 Avustukset</t>
  </si>
  <si>
    <t>Syyskokous</t>
  </si>
  <si>
    <t>Kevätkokous</t>
  </si>
  <si>
    <t>Hallituksen kokoukset</t>
  </si>
  <si>
    <t xml:space="preserve">1.2 Jäsenhallinta </t>
  </si>
  <si>
    <t>4.3 Nuori Suomi</t>
  </si>
  <si>
    <t>4.1. Seuratoiminta</t>
  </si>
  <si>
    <t>4.2. Ohjaaja- ja valmentaja koulutukset</t>
  </si>
  <si>
    <t>Fyysinen valmennus 2. taso koulutus</t>
  </si>
  <si>
    <t xml:space="preserve">Alueleiri Kajaani </t>
  </si>
  <si>
    <t>Kaupungin yleisavustus</t>
  </si>
  <si>
    <t>Sponsorituki</t>
  </si>
  <si>
    <t>Talkootoiminta</t>
  </si>
  <si>
    <t>Pankkikulut</t>
  </si>
  <si>
    <t>Kirjanpito</t>
  </si>
  <si>
    <t>Ruokailu</t>
  </si>
  <si>
    <t>Sporttirekisterin ylläpito</t>
  </si>
  <si>
    <t>Leirimaksu</t>
  </si>
  <si>
    <t>5 kyu</t>
  </si>
  <si>
    <t>4 kyu</t>
  </si>
  <si>
    <t>3 kyu</t>
  </si>
  <si>
    <t>2 kyu</t>
  </si>
  <si>
    <t>Yhteenveto</t>
  </si>
  <si>
    <t>1.4 Viestintä</t>
  </si>
  <si>
    <t>1.3 Judosali</t>
  </si>
  <si>
    <t>Kiinteistön huolto</t>
  </si>
  <si>
    <t>1.6 Investoinnit</t>
  </si>
  <si>
    <t>Harjoitusvälineet</t>
  </si>
  <si>
    <t>Ohjaajat</t>
  </si>
  <si>
    <t>Stipendit, muistamiset</t>
  </si>
  <si>
    <t>Judoliiton yleiskokoukset</t>
  </si>
  <si>
    <t>Kurssi-ilmoitukset</t>
  </si>
  <si>
    <t>Postituskulut</t>
  </si>
  <si>
    <t>NETTO €</t>
  </si>
  <si>
    <t>1 kyu</t>
  </si>
  <si>
    <t>1 dan</t>
  </si>
  <si>
    <t>Seurakehittämishanke</t>
  </si>
  <si>
    <t>4.5 Urheiluakatemia</t>
  </si>
  <si>
    <t>Peruskurssiohjaaja -koulutus</t>
  </si>
  <si>
    <t>Talkoovakuutus</t>
  </si>
  <si>
    <t>5. Graduoinnit</t>
  </si>
  <si>
    <t>TULO- JA MENOARVIO 2014</t>
  </si>
  <si>
    <t>Sporttisaitti-palvelin</t>
  </si>
  <si>
    <t>Mobiili-laajakaista</t>
  </si>
  <si>
    <t>sis. kokousmateriaalit</t>
  </si>
  <si>
    <t xml:space="preserve"> </t>
  </si>
  <si>
    <t>Tammikuu 2014 Kajaanissa</t>
  </si>
  <si>
    <t>sis. judopassi 32 €, rekisteröinti 18 € ja kelt. vyön 10 €</t>
  </si>
  <si>
    <t>Kasva Urheilijaksi -leirit</t>
  </si>
  <si>
    <t>Ilmoitus SJuL tapahtumakalent.</t>
  </si>
  <si>
    <t>100 €/kausi</t>
  </si>
  <si>
    <t>10 osallistujaa</t>
  </si>
  <si>
    <t>Muksujudo I</t>
  </si>
  <si>
    <t>Muksujudo II</t>
  </si>
  <si>
    <t xml:space="preserve">2.3 Jatkokurssit </t>
  </si>
  <si>
    <t>Jatkokurssi I</t>
  </si>
  <si>
    <t>Jatkokurssi II/III</t>
  </si>
  <si>
    <t>Jatkokurssi IV (Kilpajudor.)</t>
  </si>
  <si>
    <t>2.4 Aikuisten kuntojudo</t>
  </si>
  <si>
    <t>1. Hallinto</t>
  </si>
  <si>
    <t>2. Harjoitusryhmät</t>
  </si>
  <si>
    <t>3. Kilpailut ja leirit</t>
  </si>
  <si>
    <t>6. Graduoinnit</t>
  </si>
  <si>
    <t>2013 lasten peruskurssi</t>
  </si>
  <si>
    <t>2013 jatkokurssi I/III</t>
  </si>
  <si>
    <t>1. HALLINTO</t>
  </si>
  <si>
    <t>2. HARJOITUSYHMÄT</t>
  </si>
  <si>
    <t>2013 aloittanut ryhmä</t>
  </si>
  <si>
    <t>2.2 Peruskurssit</t>
  </si>
  <si>
    <t>2.6 Muut harjoitusryhmät</t>
  </si>
  <si>
    <t>2.5 Ohjaajat, seuratoimijat</t>
  </si>
  <si>
    <t xml:space="preserve">1.7 Markkinointi </t>
  </si>
  <si>
    <t>1.8 Muut</t>
  </si>
  <si>
    <t>Kainuun Liikunta jäsenmaksu</t>
  </si>
  <si>
    <t>5.1 Kurssi- ja seuragraduoinnit</t>
  </si>
  <si>
    <t>5.2 Dan-kollegio</t>
  </si>
  <si>
    <t>Urheiluakatemia-yhteistyö</t>
  </si>
  <si>
    <t>Muksujudo 2- ohjaajakoulutus</t>
  </si>
  <si>
    <t>SJuL Sinettiseuratapaaminen Rovaniemi</t>
  </si>
  <si>
    <t>Opetuksen ja ohjauksen perusteet (OOP)</t>
  </si>
  <si>
    <t xml:space="preserve">Päätä Oikein -koulutus </t>
  </si>
  <si>
    <t>Kainuun Liikunta Ry</t>
  </si>
  <si>
    <t>3 ohjaajaa Varala, Tampere</t>
  </si>
  <si>
    <t>16 osallistujaa</t>
  </si>
  <si>
    <t>Salin siivous ja siivoustarvikkeet</t>
  </si>
  <si>
    <t xml:space="preserve">Nage-no-kata -koulutus </t>
  </si>
  <si>
    <t>Toteutus omana koulutuksena</t>
  </si>
  <si>
    <t>Junioriohjaaja -seminaari</t>
  </si>
  <si>
    <t>3 osallistujaa</t>
  </si>
  <si>
    <t>Tuomarien jatkokoulutus</t>
  </si>
  <si>
    <t xml:space="preserve">Seuragraduoijat </t>
  </si>
  <si>
    <t>Valtakunnallinen Sinettiseminaari Hki</t>
  </si>
  <si>
    <t>1 osallistuja</t>
  </si>
  <si>
    <t>Taitoharjoittelu judossa</t>
  </si>
  <si>
    <t>2 osallistujaa</t>
  </si>
  <si>
    <t>SJuL Seurajohtaja ja seuratoimija -päivät</t>
  </si>
  <si>
    <t xml:space="preserve">TULO- JA MENOARVIO 2014 </t>
  </si>
  <si>
    <t>Salin vuokra</t>
  </si>
  <si>
    <t>Siivous</t>
  </si>
  <si>
    <t>Salin ylläpito ja huollot</t>
  </si>
  <si>
    <t>1 judotuomari seurasta</t>
  </si>
  <si>
    <t>Ilmoitusmaksu SJuL:lle</t>
  </si>
  <si>
    <t>4.4 Kata-, graduointi- ja tuomarointikoulutukset</t>
  </si>
  <si>
    <t>4.6 Muut</t>
  </si>
  <si>
    <t>Koulutusavustus</t>
  </si>
  <si>
    <t>kk-vuokra n. 563 €/kk</t>
  </si>
  <si>
    <t>Sporttisaitin maksu 29 €/kk</t>
  </si>
  <si>
    <t>sis. ruokailu, kokousmateriaalit ym.</t>
  </si>
  <si>
    <t>2014 aloittava ryhmä</t>
  </si>
  <si>
    <t xml:space="preserve">15 osallistujaa </t>
  </si>
  <si>
    <t>yli 7-v. jäsen 76 €</t>
  </si>
  <si>
    <t>yli 7 -v. jäsen 76 €</t>
  </si>
  <si>
    <t>alle 7 -v. jäsen 41 €</t>
  </si>
  <si>
    <t>2014 alkava ryhmä</t>
  </si>
  <si>
    <t>sis. rekisteröinti 18 € ja vyö 10 €</t>
  </si>
  <si>
    <t>sis. rekisteröinti 18 € ja liiton osuus 20 €</t>
  </si>
  <si>
    <t>Hyväksytty säänötmääräisessä syyskokouksessa 16.12.2013</t>
  </si>
  <si>
    <t>sis. kokousmateriaalit ja tarjoilu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</si>
</sst>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2"/>
      <color theme="1"/>
      <name val="Calibri"/>
      <family val="2"/>
      <scheme val="minor"/>
    </font>
    <font>
      <sz val="8"/>
      <name val="Calibri"/>
      <family val="2"/>
    </font>
    <font>
      <sz val="8"/>
      <name val="Calibri"/>
      <family val="2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8000"/>
      <name val="Calibri"/>
      <scheme val="minor"/>
    </font>
    <font>
      <b/>
      <sz val="18"/>
      <color theme="1"/>
      <name val="Calibri"/>
      <scheme val="minor"/>
    </font>
    <font>
      <b/>
      <sz val="18"/>
      <color rgb="FF008000"/>
      <name val="Calibri"/>
      <scheme val="minor"/>
    </font>
    <font>
      <sz val="16"/>
      <color rgb="FFFF0000"/>
      <name val="Calibri"/>
      <scheme val="minor"/>
    </font>
    <font>
      <b/>
      <i/>
      <sz val="16"/>
      <color theme="1"/>
      <name val="Calibri"/>
      <scheme val="minor"/>
    </font>
    <font>
      <b/>
      <i/>
      <sz val="16"/>
      <color rgb="FF008000"/>
      <name val="Calibri"/>
      <scheme val="minor"/>
    </font>
    <font>
      <b/>
      <sz val="14"/>
      <color theme="1"/>
      <name val="Calibri"/>
      <scheme val="minor"/>
    </font>
    <font>
      <b/>
      <sz val="18"/>
      <color rgb="FF000000"/>
      <name val="Calibri"/>
      <scheme val="minor"/>
    </font>
    <font>
      <b/>
      <i/>
      <sz val="16"/>
      <color rgb="FF000000"/>
      <name val="Calibri"/>
      <scheme val="minor"/>
    </font>
    <font>
      <sz val="14"/>
      <name val="Calibri"/>
      <scheme val="minor"/>
    </font>
    <font>
      <b/>
      <i/>
      <sz val="14"/>
      <name val="Calibri"/>
      <scheme val="minor"/>
    </font>
    <font>
      <b/>
      <sz val="14"/>
      <name val="Calibri"/>
      <scheme val="minor"/>
    </font>
    <font>
      <b/>
      <i/>
      <sz val="16"/>
      <name val="Calibri"/>
      <scheme val="minor"/>
    </font>
    <font>
      <sz val="12"/>
      <name val="Calibri"/>
      <scheme val="minor"/>
    </font>
    <font>
      <b/>
      <sz val="16"/>
      <name val="Calibri"/>
      <scheme val="minor"/>
    </font>
    <font>
      <sz val="16"/>
      <name val="Calibri"/>
      <scheme val="minor"/>
    </font>
    <font>
      <b/>
      <sz val="12"/>
      <name val="Calibri"/>
      <scheme val="minor"/>
    </font>
    <font>
      <sz val="10"/>
      <name val="Calibri"/>
      <scheme val="minor"/>
    </font>
    <font>
      <b/>
      <sz val="16"/>
      <color theme="1"/>
      <name val="Calibri"/>
      <scheme val="minor"/>
    </font>
    <font>
      <sz val="16"/>
      <color theme="1"/>
      <name val="Calibri"/>
      <scheme val="minor"/>
    </font>
    <font>
      <b/>
      <i/>
      <sz val="12"/>
      <name val="Calibri"/>
      <scheme val="minor"/>
    </font>
    <font>
      <b/>
      <sz val="24"/>
      <color theme="1"/>
      <name val="Calibri"/>
      <scheme val="minor"/>
    </font>
    <font>
      <b/>
      <sz val="36"/>
      <color theme="1"/>
      <name val="Calibri"/>
      <scheme val="minor"/>
    </font>
    <font>
      <b/>
      <i/>
      <sz val="14"/>
      <color theme="1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0">
    <xf numFmtId="0" fontId="0" fillId="0" borderId="0" xfId="0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4" fillId="0" borderId="0" xfId="0" applyFont="1"/>
    <xf numFmtId="0" fontId="14" fillId="2" borderId="1" xfId="0" applyFont="1" applyFill="1" applyBorder="1"/>
    <xf numFmtId="0" fontId="15" fillId="3" borderId="2" xfId="0" applyFont="1" applyFill="1" applyBorder="1" applyAlignment="1">
      <alignment horizontal="left"/>
    </xf>
    <xf numFmtId="0" fontId="15" fillId="4" borderId="3" xfId="0" applyFont="1" applyFill="1" applyBorder="1" applyAlignment="1">
      <alignment horizontal="left"/>
    </xf>
    <xf numFmtId="0" fontId="14" fillId="2" borderId="4" xfId="0" applyFont="1" applyFill="1" applyBorder="1"/>
    <xf numFmtId="0" fontId="14" fillId="4" borderId="5" xfId="0" applyFont="1" applyFill="1" applyBorder="1" applyAlignment="1">
      <alignment horizontal="left"/>
    </xf>
    <xf numFmtId="0" fontId="14" fillId="3" borderId="2" xfId="0" applyFont="1" applyFill="1" applyBorder="1" applyAlignment="1">
      <alignment horizontal="left"/>
    </xf>
    <xf numFmtId="0" fontId="14" fillId="4" borderId="3" xfId="0" applyFont="1" applyFill="1" applyBorder="1" applyAlignment="1">
      <alignment horizontal="left"/>
    </xf>
    <xf numFmtId="0" fontId="14" fillId="4" borderId="5" xfId="0" applyFont="1" applyFill="1" applyBorder="1"/>
    <xf numFmtId="0" fontId="16" fillId="4" borderId="5" xfId="0" applyFont="1" applyFill="1" applyBorder="1"/>
    <xf numFmtId="0" fontId="16" fillId="4" borderId="6" xfId="0" applyFont="1" applyFill="1" applyBorder="1"/>
    <xf numFmtId="0" fontId="14" fillId="4" borderId="7" xfId="0" applyFont="1" applyFill="1" applyBorder="1"/>
    <xf numFmtId="0" fontId="14" fillId="3" borderId="8" xfId="0" applyFont="1" applyFill="1" applyBorder="1" applyAlignment="1">
      <alignment horizontal="left"/>
    </xf>
    <xf numFmtId="0" fontId="14" fillId="4" borderId="9" xfId="0" applyFont="1" applyFill="1" applyBorder="1" applyAlignment="1">
      <alignment horizontal="left"/>
    </xf>
    <xf numFmtId="0" fontId="14" fillId="2" borderId="10" xfId="0" applyFont="1" applyFill="1" applyBorder="1"/>
    <xf numFmtId="0" fontId="16" fillId="4" borderId="7" xfId="0" applyFont="1" applyFill="1" applyBorder="1"/>
    <xf numFmtId="0" fontId="15" fillId="3" borderId="8" xfId="0" applyFont="1" applyFill="1" applyBorder="1" applyAlignment="1">
      <alignment horizontal="left"/>
    </xf>
    <xf numFmtId="0" fontId="15" fillId="4" borderId="9" xfId="0" applyFont="1" applyFill="1" applyBorder="1" applyAlignment="1">
      <alignment horizontal="left"/>
    </xf>
    <xf numFmtId="0" fontId="17" fillId="4" borderId="11" xfId="0" applyFont="1" applyFill="1" applyBorder="1" applyAlignment="1">
      <alignment horizontal="right"/>
    </xf>
    <xf numFmtId="0" fontId="14" fillId="2" borderId="12" xfId="0" applyFont="1" applyFill="1" applyBorder="1"/>
    <xf numFmtId="0" fontId="18" fillId="0" borderId="0" xfId="0" applyFont="1"/>
    <xf numFmtId="0" fontId="18" fillId="0" borderId="0" xfId="0" applyFont="1" applyAlignment="1">
      <alignment horizontal="left"/>
    </xf>
    <xf numFmtId="0" fontId="18" fillId="4" borderId="5" xfId="0" applyFont="1" applyFill="1" applyBorder="1" applyAlignment="1">
      <alignment horizontal="left"/>
    </xf>
    <xf numFmtId="0" fontId="18" fillId="3" borderId="2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/>
    </xf>
    <xf numFmtId="0" fontId="18" fillId="2" borderId="4" xfId="0" applyFont="1" applyFill="1" applyBorder="1"/>
    <xf numFmtId="0" fontId="18" fillId="4" borderId="5" xfId="0" applyFont="1" applyFill="1" applyBorder="1"/>
    <xf numFmtId="0" fontId="15" fillId="3" borderId="13" xfId="0" applyFont="1" applyFill="1" applyBorder="1" applyAlignment="1">
      <alignment horizontal="left"/>
    </xf>
    <xf numFmtId="0" fontId="18" fillId="4" borderId="6" xfId="0" applyFont="1" applyFill="1" applyBorder="1"/>
    <xf numFmtId="0" fontId="18" fillId="3" borderId="13" xfId="0" applyFont="1" applyFill="1" applyBorder="1" applyAlignment="1">
      <alignment horizontal="left"/>
    </xf>
    <xf numFmtId="0" fontId="18" fillId="4" borderId="7" xfId="0" applyFont="1" applyFill="1" applyBorder="1"/>
    <xf numFmtId="0" fontId="18" fillId="3" borderId="8" xfId="0" applyFont="1" applyFill="1" applyBorder="1" applyAlignment="1">
      <alignment horizontal="left"/>
    </xf>
    <xf numFmtId="0" fontId="18" fillId="4" borderId="9" xfId="0" applyFont="1" applyFill="1" applyBorder="1" applyAlignment="1">
      <alignment horizontal="left"/>
    </xf>
    <xf numFmtId="0" fontId="18" fillId="2" borderId="10" xfId="0" applyFont="1" applyFill="1" applyBorder="1"/>
    <xf numFmtId="0" fontId="14" fillId="2" borderId="10" xfId="0" applyFont="1" applyFill="1" applyBorder="1" applyAlignment="1">
      <alignment horizontal="left"/>
    </xf>
    <xf numFmtId="0" fontId="16" fillId="4" borderId="7" xfId="0" applyFont="1" applyFill="1" applyBorder="1" applyAlignment="1">
      <alignment horizontal="left"/>
    </xf>
    <xf numFmtId="0" fontId="18" fillId="4" borderId="7" xfId="0" applyFont="1" applyFill="1" applyBorder="1" applyAlignment="1">
      <alignment horizontal="left"/>
    </xf>
    <xf numFmtId="0" fontId="14" fillId="3" borderId="6" xfId="0" applyFont="1" applyFill="1" applyBorder="1" applyAlignment="1">
      <alignment horizontal="left"/>
    </xf>
    <xf numFmtId="0" fontId="14" fillId="4" borderId="14" xfId="0" applyFont="1" applyFill="1" applyBorder="1" applyAlignment="1">
      <alignment horizontal="left"/>
    </xf>
    <xf numFmtId="0" fontId="14" fillId="2" borderId="14" xfId="0" applyFont="1" applyFill="1" applyBorder="1"/>
    <xf numFmtId="0" fontId="14" fillId="3" borderId="5" xfId="0" applyFont="1" applyFill="1" applyBorder="1" applyAlignment="1">
      <alignment horizontal="left"/>
    </xf>
    <xf numFmtId="0" fontId="14" fillId="4" borderId="15" xfId="0" applyFont="1" applyFill="1" applyBorder="1" applyAlignment="1">
      <alignment horizontal="left"/>
    </xf>
    <xf numFmtId="0" fontId="14" fillId="2" borderId="15" xfId="0" applyFont="1" applyFill="1" applyBorder="1"/>
    <xf numFmtId="0" fontId="16" fillId="4" borderId="5" xfId="0" applyFont="1" applyFill="1" applyBorder="1" applyAlignment="1">
      <alignment horizontal="left"/>
    </xf>
    <xf numFmtId="0" fontId="15" fillId="3" borderId="5" xfId="0" applyFont="1" applyFill="1" applyBorder="1" applyAlignment="1">
      <alignment horizontal="left"/>
    </xf>
    <xf numFmtId="0" fontId="15" fillId="4" borderId="15" xfId="0" applyFont="1" applyFill="1" applyBorder="1" applyAlignment="1">
      <alignment horizontal="left"/>
    </xf>
    <xf numFmtId="0" fontId="14" fillId="4" borderId="6" xfId="0" applyFont="1" applyFill="1" applyBorder="1"/>
    <xf numFmtId="0" fontId="14" fillId="4" borderId="6" xfId="0" applyFont="1" applyFill="1" applyBorder="1" applyAlignment="1">
      <alignment horizontal="left"/>
    </xf>
    <xf numFmtId="0" fontId="14" fillId="3" borderId="7" xfId="0" applyFont="1" applyFill="1" applyBorder="1" applyAlignment="1">
      <alignment horizontal="left"/>
    </xf>
    <xf numFmtId="0" fontId="14" fillId="4" borderId="16" xfId="0" applyFont="1" applyFill="1" applyBorder="1" applyAlignment="1">
      <alignment horizontal="left"/>
    </xf>
    <xf numFmtId="0" fontId="14" fillId="2" borderId="16" xfId="0" applyFont="1" applyFill="1" applyBorder="1"/>
    <xf numFmtId="0" fontId="15" fillId="3" borderId="7" xfId="0" applyFont="1" applyFill="1" applyBorder="1" applyAlignment="1">
      <alignment horizontal="left"/>
    </xf>
    <xf numFmtId="0" fontId="15" fillId="4" borderId="16" xfId="0" applyFont="1" applyFill="1" applyBorder="1" applyAlignment="1">
      <alignment horizontal="left"/>
    </xf>
    <xf numFmtId="0" fontId="19" fillId="3" borderId="11" xfId="0" applyFont="1" applyFill="1" applyBorder="1" applyAlignment="1">
      <alignment horizontal="left"/>
    </xf>
    <xf numFmtId="0" fontId="19" fillId="4" borderId="17" xfId="0" applyFont="1" applyFill="1" applyBorder="1" applyAlignment="1">
      <alignment horizontal="left"/>
    </xf>
    <xf numFmtId="0" fontId="20" fillId="2" borderId="17" xfId="0" applyFont="1" applyFill="1" applyBorder="1"/>
    <xf numFmtId="0" fontId="16" fillId="4" borderId="18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left"/>
    </xf>
    <xf numFmtId="0" fontId="16" fillId="4" borderId="6" xfId="0" applyFont="1" applyFill="1" applyBorder="1" applyAlignment="1">
      <alignment horizontal="left"/>
    </xf>
    <xf numFmtId="0" fontId="14" fillId="4" borderId="7" xfId="0" applyFont="1" applyFill="1" applyBorder="1" applyAlignment="1">
      <alignment horizontal="left"/>
    </xf>
    <xf numFmtId="0" fontId="19" fillId="3" borderId="19" xfId="0" applyFont="1" applyFill="1" applyBorder="1" applyAlignment="1">
      <alignment horizontal="left"/>
    </xf>
    <xf numFmtId="0" fontId="19" fillId="4" borderId="20" xfId="0" applyFont="1" applyFill="1" applyBorder="1" applyAlignment="1">
      <alignment horizontal="left"/>
    </xf>
    <xf numFmtId="0" fontId="16" fillId="2" borderId="12" xfId="0" applyFont="1" applyFill="1" applyBorder="1" applyAlignment="1">
      <alignment horizontal="left"/>
    </xf>
    <xf numFmtId="0" fontId="21" fillId="2" borderId="4" xfId="0" applyFont="1" applyFill="1" applyBorder="1"/>
    <xf numFmtId="0" fontId="21" fillId="4" borderId="6" xfId="0" applyFont="1" applyFill="1" applyBorder="1"/>
    <xf numFmtId="0" fontId="16" fillId="4" borderId="5" xfId="0" applyFont="1" applyFill="1" applyBorder="1" applyAlignment="1">
      <alignment horizontal="center"/>
    </xf>
    <xf numFmtId="0" fontId="16" fillId="3" borderId="2" xfId="0" applyFont="1" applyFill="1" applyBorder="1" applyAlignment="1">
      <alignment horizontal="left"/>
    </xf>
    <xf numFmtId="0" fontId="16" fillId="4" borderId="3" xfId="0" applyFont="1" applyFill="1" applyBorder="1" applyAlignment="1">
      <alignment horizontal="left"/>
    </xf>
    <xf numFmtId="0" fontId="16" fillId="2" borderId="4" xfId="0" applyFont="1" applyFill="1" applyBorder="1" applyAlignment="1">
      <alignment horizontal="left"/>
    </xf>
    <xf numFmtId="0" fontId="16" fillId="3" borderId="8" xfId="0" applyFont="1" applyFill="1" applyBorder="1" applyAlignment="1">
      <alignment horizontal="left"/>
    </xf>
    <xf numFmtId="0" fontId="16" fillId="4" borderId="9" xfId="0" applyFont="1" applyFill="1" applyBorder="1" applyAlignment="1">
      <alignment horizontal="left"/>
    </xf>
    <xf numFmtId="0" fontId="19" fillId="4" borderId="21" xfId="0" applyFont="1" applyFill="1" applyBorder="1" applyAlignment="1">
      <alignment horizontal="center"/>
    </xf>
    <xf numFmtId="0" fontId="19" fillId="3" borderId="22" xfId="0" applyFont="1" applyFill="1" applyBorder="1" applyAlignment="1">
      <alignment horizontal="center"/>
    </xf>
    <xf numFmtId="0" fontId="19" fillId="4" borderId="23" xfId="0" applyFont="1" applyFill="1" applyBorder="1" applyAlignment="1">
      <alignment horizontal="center"/>
    </xf>
    <xf numFmtId="0" fontId="19" fillId="2" borderId="24" xfId="0" applyFont="1" applyFill="1" applyBorder="1"/>
    <xf numFmtId="0" fontId="19" fillId="3" borderId="2" xfId="0" applyFont="1" applyFill="1" applyBorder="1" applyAlignment="1">
      <alignment horizontal="left"/>
    </xf>
    <xf numFmtId="0" fontId="19" fillId="4" borderId="3" xfId="0" applyFont="1" applyFill="1" applyBorder="1" applyAlignment="1">
      <alignment horizontal="left"/>
    </xf>
    <xf numFmtId="0" fontId="19" fillId="2" borderId="4" xfId="0" applyFont="1" applyFill="1" applyBorder="1" applyAlignment="1">
      <alignment horizontal="left"/>
    </xf>
    <xf numFmtId="0" fontId="19" fillId="4" borderId="5" xfId="0" applyFont="1" applyFill="1" applyBorder="1" applyAlignment="1">
      <alignment horizontal="left"/>
    </xf>
    <xf numFmtId="0" fontId="20" fillId="4" borderId="5" xfId="0" applyFont="1" applyFill="1" applyBorder="1" applyAlignment="1">
      <alignment horizontal="left"/>
    </xf>
    <xf numFmtId="0" fontId="18" fillId="2" borderId="4" xfId="0" applyFont="1" applyFill="1" applyBorder="1" applyAlignment="1">
      <alignment horizontal="left"/>
    </xf>
    <xf numFmtId="0" fontId="19" fillId="4" borderId="6" xfId="0" applyFont="1" applyFill="1" applyBorder="1" applyAlignment="1">
      <alignment horizontal="left"/>
    </xf>
    <xf numFmtId="0" fontId="20" fillId="4" borderId="6" xfId="0" applyFont="1" applyFill="1" applyBorder="1" applyAlignment="1">
      <alignment horizontal="left"/>
    </xf>
    <xf numFmtId="0" fontId="19" fillId="2" borderId="12" xfId="0" applyFont="1" applyFill="1" applyBorder="1" applyAlignment="1">
      <alignment horizontal="center"/>
    </xf>
    <xf numFmtId="0" fontId="22" fillId="2" borderId="4" xfId="0" applyFont="1" applyFill="1" applyBorder="1" applyAlignment="1">
      <alignment horizontal="left"/>
    </xf>
    <xf numFmtId="0" fontId="18" fillId="2" borderId="15" xfId="0" applyFont="1" applyFill="1" applyBorder="1"/>
    <xf numFmtId="0" fontId="18" fillId="2" borderId="15" xfId="0" applyNumberFormat="1" applyFont="1" applyFill="1" applyBorder="1" applyAlignment="1">
      <alignment horizontal="left"/>
    </xf>
    <xf numFmtId="0" fontId="23" fillId="0" borderId="0" xfId="0" applyFont="1"/>
    <xf numFmtId="0" fontId="24" fillId="0" borderId="0" xfId="0" applyFont="1" applyAlignment="1">
      <alignment horizontal="left"/>
    </xf>
    <xf numFmtId="0" fontId="25" fillId="4" borderId="6" xfId="0" applyFont="1" applyFill="1" applyBorder="1" applyAlignment="1">
      <alignment horizontal="left"/>
    </xf>
    <xf numFmtId="0" fontId="25" fillId="4" borderId="5" xfId="0" applyFont="1" applyFill="1" applyBorder="1" applyAlignment="1">
      <alignment horizontal="left"/>
    </xf>
    <xf numFmtId="0" fontId="25" fillId="4" borderId="6" xfId="0" applyFont="1" applyFill="1" applyBorder="1"/>
    <xf numFmtId="0" fontId="25" fillId="4" borderId="7" xfId="0" applyFont="1" applyFill="1" applyBorder="1"/>
    <xf numFmtId="0" fontId="25" fillId="4" borderId="7" xfId="0" applyFont="1" applyFill="1" applyBorder="1" applyAlignment="1">
      <alignment horizontal="left"/>
    </xf>
    <xf numFmtId="0" fontId="18" fillId="4" borderId="11" xfId="0" applyFont="1" applyFill="1" applyBorder="1"/>
    <xf numFmtId="0" fontId="14" fillId="4" borderId="11" xfId="0" applyFont="1" applyFill="1" applyBorder="1"/>
    <xf numFmtId="0" fontId="17" fillId="4" borderId="25" xfId="0" applyFont="1" applyFill="1" applyBorder="1" applyAlignment="1">
      <alignment horizontal="right"/>
    </xf>
    <xf numFmtId="0" fontId="17" fillId="3" borderId="26" xfId="0" applyFont="1" applyFill="1" applyBorder="1" applyAlignment="1">
      <alignment horizontal="left"/>
    </xf>
    <xf numFmtId="0" fontId="17" fillId="4" borderId="27" xfId="0" applyFont="1" applyFill="1" applyBorder="1" applyAlignment="1">
      <alignment horizontal="left"/>
    </xf>
    <xf numFmtId="0" fontId="19" fillId="2" borderId="28" xfId="0" applyFont="1" applyFill="1" applyBorder="1" applyAlignment="1">
      <alignment horizontal="left"/>
    </xf>
    <xf numFmtId="0" fontId="18" fillId="3" borderId="19" xfId="0" applyFont="1" applyFill="1" applyBorder="1" applyAlignment="1">
      <alignment horizontal="left"/>
    </xf>
    <xf numFmtId="0" fontId="18" fillId="4" borderId="20" xfId="0" applyFont="1" applyFill="1" applyBorder="1" applyAlignment="1">
      <alignment horizontal="left"/>
    </xf>
    <xf numFmtId="0" fontId="18" fillId="2" borderId="12" xfId="0" applyFont="1" applyFill="1" applyBorder="1"/>
    <xf numFmtId="0" fontId="15" fillId="4" borderId="6" xfId="0" applyFont="1" applyFill="1" applyBorder="1" applyAlignment="1">
      <alignment horizontal="left"/>
    </xf>
    <xf numFmtId="0" fontId="15" fillId="3" borderId="29" xfId="0" applyFont="1" applyFill="1" applyBorder="1" applyAlignment="1">
      <alignment horizontal="left"/>
    </xf>
    <xf numFmtId="0" fontId="15" fillId="4" borderId="30" xfId="0" applyFont="1" applyFill="1" applyBorder="1" applyAlignment="1">
      <alignment horizontal="left"/>
    </xf>
    <xf numFmtId="0" fontId="16" fillId="4" borderId="31" xfId="0" applyFont="1" applyFill="1" applyBorder="1" applyAlignment="1">
      <alignment horizontal="center"/>
    </xf>
    <xf numFmtId="0" fontId="14" fillId="3" borderId="22" xfId="0" applyFont="1" applyFill="1" applyBorder="1" applyAlignment="1">
      <alignment horizontal="left"/>
    </xf>
    <xf numFmtId="0" fontId="14" fillId="4" borderId="23" xfId="0" applyFont="1" applyFill="1" applyBorder="1" applyAlignment="1">
      <alignment horizontal="left"/>
    </xf>
    <xf numFmtId="0" fontId="14" fillId="2" borderId="24" xfId="0" applyFont="1" applyFill="1" applyBorder="1"/>
    <xf numFmtId="0" fontId="14" fillId="2" borderId="28" xfId="0" applyFont="1" applyFill="1" applyBorder="1"/>
    <xf numFmtId="0" fontId="19" fillId="3" borderId="26" xfId="0" applyFont="1" applyFill="1" applyBorder="1" applyAlignment="1">
      <alignment horizontal="left"/>
    </xf>
    <xf numFmtId="0" fontId="19" fillId="4" borderId="27" xfId="0" applyFont="1" applyFill="1" applyBorder="1" applyAlignment="1">
      <alignment horizontal="left"/>
    </xf>
    <xf numFmtId="0" fontId="16" fillId="2" borderId="28" xfId="0" applyFont="1" applyFill="1" applyBorder="1" applyAlignment="1">
      <alignment horizontal="left"/>
    </xf>
    <xf numFmtId="0" fontId="15" fillId="4" borderId="5" xfId="0" applyFont="1" applyFill="1" applyBorder="1" applyAlignment="1">
      <alignment horizontal="left"/>
    </xf>
    <xf numFmtId="0" fontId="18" fillId="2" borderId="16" xfId="0" applyFont="1" applyFill="1" applyBorder="1"/>
    <xf numFmtId="0" fontId="26" fillId="0" borderId="0" xfId="0" applyFont="1"/>
    <xf numFmtId="0" fontId="27" fillId="0" borderId="0" xfId="0" applyFont="1"/>
    <xf numFmtId="0" fontId="28" fillId="0" borderId="19" xfId="0" applyFont="1" applyBorder="1" applyAlignment="1">
      <alignment horizontal="right"/>
    </xf>
    <xf numFmtId="0" fontId="15" fillId="0" borderId="32" xfId="0" applyFont="1" applyBorder="1" applyAlignment="1">
      <alignment horizontal="right"/>
    </xf>
    <xf numFmtId="0" fontId="16" fillId="0" borderId="24" xfId="0" applyFont="1" applyBorder="1"/>
    <xf numFmtId="0" fontId="15" fillId="0" borderId="24" xfId="0" applyFont="1" applyBorder="1"/>
    <xf numFmtId="0" fontId="15" fillId="0" borderId="26" xfId="0" applyFont="1" applyBorder="1" applyAlignment="1">
      <alignment horizontal="right"/>
    </xf>
    <xf numFmtId="0" fontId="15" fillId="0" borderId="28" xfId="0" applyFont="1" applyBorder="1"/>
    <xf numFmtId="0" fontId="15" fillId="0" borderId="28" xfId="0" applyFont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21" fillId="4" borderId="5" xfId="0" applyFont="1" applyFill="1" applyBorder="1" applyAlignment="1">
      <alignment horizontal="left"/>
    </xf>
    <xf numFmtId="0" fontId="18" fillId="4" borderId="11" xfId="0" applyFont="1" applyFill="1" applyBorder="1" applyAlignment="1">
      <alignment horizontal="left"/>
    </xf>
    <xf numFmtId="0" fontId="19" fillId="4" borderId="6" xfId="0" applyFont="1" applyFill="1" applyBorder="1"/>
    <xf numFmtId="0" fontId="19" fillId="3" borderId="29" xfId="0" applyFont="1" applyFill="1" applyBorder="1" applyAlignment="1">
      <alignment horizontal="left"/>
    </xf>
    <xf numFmtId="0" fontId="19" fillId="4" borderId="30" xfId="0" applyFont="1" applyFill="1" applyBorder="1" applyAlignment="1">
      <alignment horizontal="left"/>
    </xf>
    <xf numFmtId="0" fontId="19" fillId="2" borderId="1" xfId="0" applyFont="1" applyFill="1" applyBorder="1" applyAlignment="1">
      <alignment horizontal="left"/>
    </xf>
    <xf numFmtId="0" fontId="21" fillId="4" borderId="23" xfId="0" applyFont="1" applyFill="1" applyBorder="1" applyAlignment="1">
      <alignment horizontal="left"/>
    </xf>
    <xf numFmtId="0" fontId="18" fillId="2" borderId="24" xfId="0" applyFont="1" applyFill="1" applyBorder="1"/>
    <xf numFmtId="0" fontId="19" fillId="3" borderId="22" xfId="0" applyFont="1" applyFill="1" applyBorder="1" applyAlignment="1">
      <alignment horizontal="left"/>
    </xf>
    <xf numFmtId="0" fontId="21" fillId="4" borderId="5" xfId="0" applyFont="1" applyFill="1" applyBorder="1" applyAlignment="1">
      <alignment horizontal="center"/>
    </xf>
    <xf numFmtId="0" fontId="21" fillId="4" borderId="6" xfId="0" applyFont="1" applyFill="1" applyBorder="1" applyAlignment="1">
      <alignment horizontal="center"/>
    </xf>
    <xf numFmtId="0" fontId="25" fillId="3" borderId="2" xfId="0" applyFont="1" applyFill="1" applyBorder="1" applyAlignment="1">
      <alignment horizontal="left"/>
    </xf>
    <xf numFmtId="0" fontId="25" fillId="4" borderId="3" xfId="0" applyFont="1" applyFill="1" applyBorder="1" applyAlignment="1">
      <alignment horizontal="left"/>
    </xf>
    <xf numFmtId="0" fontId="19" fillId="4" borderId="32" xfId="0" applyFont="1" applyFill="1" applyBorder="1" applyAlignment="1">
      <alignment horizontal="center"/>
    </xf>
    <xf numFmtId="0" fontId="19" fillId="4" borderId="31" xfId="0" applyFont="1" applyFill="1" applyBorder="1" applyAlignment="1">
      <alignment horizontal="center"/>
    </xf>
    <xf numFmtId="0" fontId="18" fillId="3" borderId="22" xfId="0" applyFont="1" applyFill="1" applyBorder="1" applyAlignment="1">
      <alignment horizontal="left"/>
    </xf>
    <xf numFmtId="0" fontId="18" fillId="4" borderId="23" xfId="0" applyFont="1" applyFill="1" applyBorder="1" applyAlignment="1">
      <alignment horizontal="left"/>
    </xf>
    <xf numFmtId="0" fontId="19" fillId="3" borderId="21" xfId="0" applyFont="1" applyFill="1" applyBorder="1" applyAlignment="1">
      <alignment horizontal="center"/>
    </xf>
    <xf numFmtId="0" fontId="19" fillId="2" borderId="33" xfId="0" applyFont="1" applyFill="1" applyBorder="1"/>
    <xf numFmtId="0" fontId="14" fillId="3" borderId="21" xfId="0" applyFont="1" applyFill="1" applyBorder="1" applyAlignment="1">
      <alignment horizontal="left"/>
    </xf>
    <xf numFmtId="0" fontId="14" fillId="4" borderId="33" xfId="0" applyFont="1" applyFill="1" applyBorder="1" applyAlignment="1">
      <alignment horizontal="left"/>
    </xf>
    <xf numFmtId="0" fontId="14" fillId="2" borderId="33" xfId="0" applyFont="1" applyFill="1" applyBorder="1"/>
    <xf numFmtId="0" fontId="14" fillId="3" borderId="26" xfId="0" applyFont="1" applyFill="1" applyBorder="1" applyAlignment="1">
      <alignment horizontal="left"/>
    </xf>
    <xf numFmtId="0" fontId="14" fillId="4" borderId="27" xfId="0" applyFont="1" applyFill="1" applyBorder="1" applyAlignment="1">
      <alignment horizontal="left"/>
    </xf>
    <xf numFmtId="0" fontId="15" fillId="0" borderId="34" xfId="0" applyFont="1" applyBorder="1" applyAlignment="1">
      <alignment horizontal="left"/>
    </xf>
    <xf numFmtId="0" fontId="15" fillId="0" borderId="12" xfId="0" applyFont="1" applyBorder="1" applyAlignment="1">
      <alignment horizontal="left"/>
    </xf>
    <xf numFmtId="0" fontId="15" fillId="0" borderId="35" xfId="0" applyFont="1" applyBorder="1"/>
    <xf numFmtId="0" fontId="15" fillId="0" borderId="19" xfId="0" applyFont="1" applyBorder="1"/>
    <xf numFmtId="0" fontId="15" fillId="0" borderId="2" xfId="0" applyFont="1" applyBorder="1"/>
    <xf numFmtId="0" fontId="16" fillId="0" borderId="34" xfId="0" applyFont="1" applyBorder="1" applyAlignment="1">
      <alignment horizontal="left"/>
    </xf>
    <xf numFmtId="0" fontId="16" fillId="0" borderId="4" xfId="0" applyFont="1" applyBorder="1" applyAlignment="1">
      <alignment horizontal="left"/>
    </xf>
    <xf numFmtId="0" fontId="19" fillId="3" borderId="19" xfId="0" applyFont="1" applyFill="1" applyBorder="1" applyAlignment="1">
      <alignment horizontal="center"/>
    </xf>
    <xf numFmtId="0" fontId="19" fillId="4" borderId="20" xfId="0" applyFont="1" applyFill="1" applyBorder="1" applyAlignment="1">
      <alignment horizontal="center"/>
    </xf>
  </cellXfs>
  <cellStyles count="1">
    <cellStyle name="Normaali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4</xdr:row>
      <xdr:rowOff>114300</xdr:rowOff>
    </xdr:from>
    <xdr:to>
      <xdr:col>5</xdr:col>
      <xdr:colOff>114300</xdr:colOff>
      <xdr:row>26</xdr:row>
      <xdr:rowOff>139700</xdr:rowOff>
    </xdr:to>
    <xdr:pic>
      <xdr:nvPicPr>
        <xdr:cNvPr id="7225" name="Kuv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100" y="876300"/>
          <a:ext cx="3060700" cy="427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D33"/>
  <sheetViews>
    <sheetView tabSelected="1" workbookViewId="0">
      <selection activeCell="H33" sqref="H33"/>
    </sheetView>
  </sheetViews>
  <sheetFormatPr baseColWidth="10" defaultRowHeight="15" x14ac:dyDescent="0"/>
  <cols>
    <col min="1" max="1" width="24.1640625" customWidth="1"/>
  </cols>
  <sheetData>
    <row r="7" spans="1:2" ht="20">
      <c r="A7" t="s">
        <v>73</v>
      </c>
      <c r="B7" s="99"/>
    </row>
    <row r="28" spans="2:4" ht="45">
      <c r="B28" s="127" t="s">
        <v>124</v>
      </c>
      <c r="C28" s="128"/>
      <c r="D28" s="128"/>
    </row>
    <row r="33" spans="2:2">
      <c r="B33" t="s">
        <v>144</v>
      </c>
    </row>
  </sheetData>
  <phoneticPr fontId="2" type="noConversion"/>
  <pageMargins left="0.75000000000000011" right="0.75000000000000011" top="1" bottom="1" header="0.5" footer="0.5"/>
  <pageSetup paperSize="9" scale="8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1:E48"/>
  <sheetViews>
    <sheetView topLeftCell="A38" workbookViewId="0">
      <selection activeCell="E7" sqref="E7"/>
    </sheetView>
  </sheetViews>
  <sheetFormatPr baseColWidth="10" defaultColWidth="11" defaultRowHeight="15" x14ac:dyDescent="0"/>
  <cols>
    <col min="1" max="1" width="3.1640625" customWidth="1"/>
    <col min="2" max="2" width="28.33203125" customWidth="1"/>
    <col min="3" max="3" width="11" style="2"/>
    <col min="4" max="4" width="11" style="1"/>
    <col min="5" max="5" width="32.1640625" customWidth="1"/>
  </cols>
  <sheetData>
    <row r="1" spans="2:5" ht="23">
      <c r="B1" s="3" t="s">
        <v>0</v>
      </c>
      <c r="C1" s="4"/>
    </row>
    <row r="2" spans="2:5" ht="20">
      <c r="B2" s="6" t="s">
        <v>69</v>
      </c>
      <c r="C2" s="7"/>
      <c r="D2" s="5"/>
    </row>
    <row r="3" spans="2:5" ht="16" thickBot="1"/>
    <row r="4" spans="2:5" ht="21" thickBot="1">
      <c r="B4" s="82" t="s">
        <v>1</v>
      </c>
      <c r="C4" s="83" t="s">
        <v>5</v>
      </c>
      <c r="D4" s="84" t="s">
        <v>6</v>
      </c>
      <c r="E4" s="85" t="s">
        <v>2</v>
      </c>
    </row>
    <row r="5" spans="2:5" ht="21" thickBot="1">
      <c r="B5" s="151" t="s">
        <v>93</v>
      </c>
      <c r="C5" s="118"/>
      <c r="D5" s="119"/>
      <c r="E5" s="120"/>
    </row>
    <row r="6" spans="2:5" ht="18">
      <c r="B6" s="21" t="s">
        <v>3</v>
      </c>
      <c r="C6" s="115">
        <f>C7+C8+C9</f>
        <v>0</v>
      </c>
      <c r="D6" s="116">
        <f>D7+D8+D9+D10</f>
        <v>1900</v>
      </c>
      <c r="E6" s="12"/>
    </row>
    <row r="7" spans="2:5">
      <c r="B7" s="33" t="s">
        <v>30</v>
      </c>
      <c r="C7" s="34">
        <v>0</v>
      </c>
      <c r="D7" s="35">
        <v>100</v>
      </c>
      <c r="E7" s="36" t="s">
        <v>145</v>
      </c>
    </row>
    <row r="8" spans="2:5">
      <c r="B8" s="33" t="s">
        <v>29</v>
      </c>
      <c r="C8" s="34">
        <v>0</v>
      </c>
      <c r="D8" s="35">
        <v>1200</v>
      </c>
      <c r="E8" s="36" t="s">
        <v>135</v>
      </c>
    </row>
    <row r="9" spans="2:5">
      <c r="B9" s="37" t="s">
        <v>31</v>
      </c>
      <c r="C9" s="34">
        <v>0</v>
      </c>
      <c r="D9" s="35">
        <v>200</v>
      </c>
      <c r="E9" s="36" t="s">
        <v>72</v>
      </c>
    </row>
    <row r="10" spans="2:5">
      <c r="B10" s="37" t="s">
        <v>58</v>
      </c>
      <c r="C10" s="34">
        <v>0</v>
      </c>
      <c r="D10" s="35">
        <v>400</v>
      </c>
      <c r="E10" s="36"/>
    </row>
    <row r="11" spans="2:5" ht="18">
      <c r="B11" s="19"/>
      <c r="C11" s="17"/>
      <c r="D11" s="18"/>
      <c r="E11" s="15"/>
    </row>
    <row r="12" spans="2:5" ht="18">
      <c r="B12" s="20" t="s">
        <v>32</v>
      </c>
      <c r="C12" s="13">
        <f>C13+C14+C15+C16</f>
        <v>0</v>
      </c>
      <c r="D12" s="14">
        <f>D13+D14+D15+D16</f>
        <v>4850</v>
      </c>
      <c r="E12" s="15"/>
    </row>
    <row r="13" spans="2:5">
      <c r="B13" s="37" t="s">
        <v>44</v>
      </c>
      <c r="C13" s="34">
        <v>0</v>
      </c>
      <c r="D13" s="35">
        <f>10*150</f>
        <v>1500</v>
      </c>
      <c r="E13" s="36"/>
    </row>
    <row r="14" spans="2:5">
      <c r="B14" s="37" t="s">
        <v>42</v>
      </c>
      <c r="C14" s="34">
        <v>0</v>
      </c>
      <c r="D14" s="35">
        <v>2500</v>
      </c>
      <c r="E14" s="36"/>
    </row>
    <row r="15" spans="2:5">
      <c r="B15" s="37" t="s">
        <v>41</v>
      </c>
      <c r="C15" s="34">
        <v>0</v>
      </c>
      <c r="D15" s="35">
        <v>400</v>
      </c>
      <c r="E15" s="36"/>
    </row>
    <row r="16" spans="2:5">
      <c r="B16" s="37" t="s">
        <v>60</v>
      </c>
      <c r="C16" s="34">
        <v>0</v>
      </c>
      <c r="D16" s="35">
        <v>450</v>
      </c>
      <c r="E16" s="36"/>
    </row>
    <row r="17" spans="2:5" ht="18">
      <c r="B17" s="19"/>
      <c r="C17" s="17"/>
      <c r="D17" s="18"/>
      <c r="E17" s="15"/>
    </row>
    <row r="18" spans="2:5" ht="18">
      <c r="B18" s="21" t="s">
        <v>52</v>
      </c>
      <c r="C18" s="13">
        <f>C19+C20+C21</f>
        <v>0</v>
      </c>
      <c r="D18" s="14">
        <f>D19+D20+D21</f>
        <v>14606</v>
      </c>
      <c r="E18" s="15"/>
    </row>
    <row r="19" spans="2:5">
      <c r="B19" s="37" t="s">
        <v>125</v>
      </c>
      <c r="C19" s="34">
        <v>0</v>
      </c>
      <c r="D19" s="35">
        <f>12*563</f>
        <v>6756</v>
      </c>
      <c r="E19" s="36" t="s">
        <v>133</v>
      </c>
    </row>
    <row r="20" spans="2:5">
      <c r="B20" s="37" t="s">
        <v>126</v>
      </c>
      <c r="C20" s="34">
        <v>0</v>
      </c>
      <c r="D20" s="35">
        <f>12*600</f>
        <v>7200</v>
      </c>
      <c r="E20" s="36" t="s">
        <v>112</v>
      </c>
    </row>
    <row r="21" spans="2:5">
      <c r="B21" s="37" t="s">
        <v>53</v>
      </c>
      <c r="C21" s="34">
        <v>0</v>
      </c>
      <c r="D21" s="35">
        <v>650</v>
      </c>
      <c r="E21" s="36" t="s">
        <v>127</v>
      </c>
    </row>
    <row r="22" spans="2:5" ht="18">
      <c r="B22" s="19"/>
      <c r="C22" s="17"/>
      <c r="D22" s="18"/>
      <c r="E22" s="15"/>
    </row>
    <row r="23" spans="2:5" ht="18">
      <c r="B23" s="20" t="s">
        <v>51</v>
      </c>
      <c r="C23" s="13">
        <f>C24+C25+C26</f>
        <v>0</v>
      </c>
      <c r="D23" s="14">
        <f>D24+D25+D26</f>
        <v>748</v>
      </c>
      <c r="E23" s="15"/>
    </row>
    <row r="24" spans="2:5">
      <c r="B24" s="37" t="s">
        <v>71</v>
      </c>
      <c r="C24" s="34">
        <v>0</v>
      </c>
      <c r="D24" s="35">
        <v>300</v>
      </c>
      <c r="E24" s="36"/>
    </row>
    <row r="25" spans="2:5">
      <c r="B25" s="41" t="s">
        <v>14</v>
      </c>
      <c r="C25" s="42">
        <v>0</v>
      </c>
      <c r="D25" s="43">
        <v>100</v>
      </c>
      <c r="E25" s="44"/>
    </row>
    <row r="26" spans="2:5">
      <c r="B26" s="41" t="s">
        <v>70</v>
      </c>
      <c r="C26" s="42">
        <v>0</v>
      </c>
      <c r="D26" s="43">
        <v>348</v>
      </c>
      <c r="E26" s="44" t="s">
        <v>134</v>
      </c>
    </row>
    <row r="27" spans="2:5" ht="18">
      <c r="B27" s="22"/>
      <c r="C27" s="23"/>
      <c r="D27" s="24"/>
      <c r="E27" s="25"/>
    </row>
    <row r="28" spans="2:5" ht="18">
      <c r="B28" s="26" t="s">
        <v>28</v>
      </c>
      <c r="C28" s="27">
        <f>C29+C30+C31</f>
        <v>5500</v>
      </c>
      <c r="D28" s="28">
        <f>D29+D30+D31</f>
        <v>500</v>
      </c>
      <c r="E28" s="25"/>
    </row>
    <row r="29" spans="2:5">
      <c r="B29" s="41" t="s">
        <v>38</v>
      </c>
      <c r="C29" s="42">
        <v>3000</v>
      </c>
      <c r="D29" s="43">
        <v>0</v>
      </c>
      <c r="E29" s="44"/>
    </row>
    <row r="30" spans="2:5">
      <c r="B30" s="41" t="s">
        <v>39</v>
      </c>
      <c r="C30" s="42">
        <v>1000</v>
      </c>
      <c r="D30" s="43">
        <v>0</v>
      </c>
      <c r="E30" s="44"/>
    </row>
    <row r="31" spans="2:5">
      <c r="B31" s="41" t="s">
        <v>40</v>
      </c>
      <c r="C31" s="42">
        <v>1500</v>
      </c>
      <c r="D31" s="43">
        <v>500</v>
      </c>
      <c r="E31" s="44"/>
    </row>
    <row r="32" spans="2:5" ht="18">
      <c r="B32" s="22"/>
      <c r="C32" s="27"/>
      <c r="D32" s="24"/>
      <c r="E32" s="25"/>
    </row>
    <row r="33" spans="2:5" ht="18">
      <c r="B33" s="26" t="s">
        <v>54</v>
      </c>
      <c r="C33" s="27">
        <f>C34+C39</f>
        <v>0</v>
      </c>
      <c r="D33" s="28">
        <f>D34+D35</f>
        <v>1800</v>
      </c>
      <c r="E33" s="25"/>
    </row>
    <row r="34" spans="2:5">
      <c r="B34" s="41" t="s">
        <v>55</v>
      </c>
      <c r="C34" s="42">
        <v>0</v>
      </c>
      <c r="D34" s="43">
        <v>1000</v>
      </c>
      <c r="E34" s="44"/>
    </row>
    <row r="35" spans="2:5">
      <c r="B35" s="41" t="s">
        <v>64</v>
      </c>
      <c r="C35" s="42">
        <v>0</v>
      </c>
      <c r="D35" s="43">
        <v>800</v>
      </c>
      <c r="E35" s="44"/>
    </row>
    <row r="36" spans="2:5" ht="18">
      <c r="B36" s="22"/>
      <c r="C36" s="23"/>
      <c r="D36" s="24"/>
      <c r="E36" s="25"/>
    </row>
    <row r="37" spans="2:5" ht="18">
      <c r="B37" s="26" t="s">
        <v>99</v>
      </c>
      <c r="C37" s="27">
        <f>C38+C39</f>
        <v>0</v>
      </c>
      <c r="D37" s="28">
        <f>D38+D39</f>
        <v>1129</v>
      </c>
      <c r="E37" s="25"/>
    </row>
    <row r="38" spans="2:5">
      <c r="B38" s="41" t="s">
        <v>59</v>
      </c>
      <c r="C38" s="42">
        <v>0</v>
      </c>
      <c r="D38" s="43">
        <v>629</v>
      </c>
      <c r="E38" s="44"/>
    </row>
    <row r="39" spans="2:5">
      <c r="B39" s="41" t="s">
        <v>57</v>
      </c>
      <c r="C39" s="42">
        <v>0</v>
      </c>
      <c r="D39" s="43">
        <v>500</v>
      </c>
      <c r="E39" s="44"/>
    </row>
    <row r="40" spans="2:5" ht="18">
      <c r="B40" s="22"/>
      <c r="C40" s="23"/>
      <c r="D40" s="24"/>
      <c r="E40" s="25"/>
    </row>
    <row r="41" spans="2:5" ht="18">
      <c r="B41" s="26" t="s">
        <v>100</v>
      </c>
      <c r="C41" s="27">
        <v>0</v>
      </c>
      <c r="D41" s="28">
        <f>D42+D43</f>
        <v>250</v>
      </c>
      <c r="E41" s="25"/>
    </row>
    <row r="42" spans="2:5">
      <c r="B42" s="41" t="s">
        <v>101</v>
      </c>
      <c r="C42" s="42">
        <v>0</v>
      </c>
      <c r="D42" s="43">
        <v>50</v>
      </c>
      <c r="E42" s="44"/>
    </row>
    <row r="43" spans="2:5" ht="19" thickBot="1">
      <c r="B43" s="105" t="s">
        <v>67</v>
      </c>
      <c r="C43" s="111">
        <v>0</v>
      </c>
      <c r="D43" s="112">
        <v>200</v>
      </c>
      <c r="E43" s="30"/>
    </row>
    <row r="44" spans="2:5" ht="21" thickBot="1">
      <c r="B44" s="107" t="s">
        <v>15</v>
      </c>
      <c r="C44" s="108">
        <f>C6+C12+C18+C23+C28+C33+C37</f>
        <v>5500</v>
      </c>
      <c r="D44" s="109">
        <f>D6+D12+D18+D23+D28+D33+D37+D41</f>
        <v>25783</v>
      </c>
      <c r="E44" s="121"/>
    </row>
    <row r="45" spans="2:5" ht="16" thickBot="1">
      <c r="B45" s="31"/>
      <c r="C45" s="32"/>
      <c r="D45" s="32"/>
      <c r="E45" s="31"/>
    </row>
    <row r="46" spans="2:5" ht="18">
      <c r="B46" s="163" t="s">
        <v>26</v>
      </c>
      <c r="C46" s="161">
        <f>C44</f>
        <v>5500</v>
      </c>
      <c r="D46" s="32"/>
      <c r="E46" s="31"/>
    </row>
    <row r="47" spans="2:5" ht="19" thickBot="1">
      <c r="B47" s="164" t="s">
        <v>27</v>
      </c>
      <c r="C47" s="162">
        <f>D44</f>
        <v>25783</v>
      </c>
      <c r="D47" s="32"/>
      <c r="E47" s="31"/>
    </row>
    <row r="48" spans="2:5" ht="19" thickBot="1">
      <c r="B48" s="133" t="s">
        <v>16</v>
      </c>
      <c r="C48" s="135">
        <f>C46-C47</f>
        <v>-20283</v>
      </c>
      <c r="D48" s="32"/>
      <c r="E48" s="31"/>
    </row>
  </sheetData>
  <phoneticPr fontId="1" type="noConversion"/>
  <pageMargins left="0.75000000000000011" right="0.75000000000000011" top="0.21259842519685043" bottom="0.21259842519685043" header="0.5" footer="0.10629921259842522"/>
  <pageSetup paperSize="9" scale="94"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1:E60"/>
  <sheetViews>
    <sheetView topLeftCell="A46" zoomScale="150" zoomScaleNormal="150" zoomScalePageLayoutView="150" workbookViewId="0">
      <selection activeCell="B9" sqref="B9"/>
    </sheetView>
  </sheetViews>
  <sheetFormatPr baseColWidth="10" defaultColWidth="11" defaultRowHeight="15" x14ac:dyDescent="0"/>
  <cols>
    <col min="2" max="2" width="27.33203125" customWidth="1"/>
    <col min="5" max="5" width="20.5" customWidth="1"/>
  </cols>
  <sheetData>
    <row r="1" spans="2:5" ht="23">
      <c r="B1" s="98" t="s">
        <v>0</v>
      </c>
      <c r="C1" s="4"/>
      <c r="D1" s="1"/>
    </row>
    <row r="2" spans="2:5" ht="20">
      <c r="B2" s="6" t="s">
        <v>69</v>
      </c>
      <c r="C2" s="7"/>
      <c r="D2" s="5"/>
    </row>
    <row r="3" spans="2:5" ht="21" thickBot="1">
      <c r="B3" s="6"/>
      <c r="C3" s="7"/>
      <c r="D3" s="5"/>
    </row>
    <row r="4" spans="2:5" ht="21" thickBot="1">
      <c r="B4" s="82" t="s">
        <v>1</v>
      </c>
      <c r="C4" s="83" t="s">
        <v>5</v>
      </c>
      <c r="D4" s="84" t="s">
        <v>6</v>
      </c>
      <c r="E4" s="85" t="s">
        <v>2</v>
      </c>
    </row>
    <row r="5" spans="2:5" ht="21" thickBot="1">
      <c r="B5" s="151" t="s">
        <v>94</v>
      </c>
      <c r="C5" s="152"/>
      <c r="D5" s="153"/>
      <c r="E5" s="144"/>
    </row>
    <row r="6" spans="2:5" ht="18">
      <c r="B6" s="21" t="s">
        <v>7</v>
      </c>
      <c r="C6" s="115">
        <f>C8+C9+C10+C13+C14+C15</f>
        <v>6700</v>
      </c>
      <c r="D6" s="116">
        <f>D8+D9+D10+D13+D14+D15</f>
        <v>1025</v>
      </c>
      <c r="E6" s="12"/>
    </row>
    <row r="7" spans="2:5" ht="18">
      <c r="B7" s="75" t="s">
        <v>80</v>
      </c>
      <c r="C7" s="13"/>
      <c r="D7" s="14"/>
      <c r="E7" s="36" t="s">
        <v>136</v>
      </c>
    </row>
    <row r="8" spans="2:5">
      <c r="B8" s="33" t="s">
        <v>8</v>
      </c>
      <c r="C8" s="34">
        <f>60*15</f>
        <v>900</v>
      </c>
      <c r="D8" s="35">
        <v>0</v>
      </c>
      <c r="E8" s="36"/>
    </row>
    <row r="9" spans="2:5">
      <c r="B9" s="33" t="s">
        <v>9</v>
      </c>
      <c r="C9" s="34">
        <f>15*220</f>
        <v>3300</v>
      </c>
      <c r="D9" s="35">
        <v>0</v>
      </c>
      <c r="E9" s="36"/>
    </row>
    <row r="10" spans="2:5">
      <c r="B10" s="37" t="s">
        <v>4</v>
      </c>
      <c r="C10" s="34">
        <v>0</v>
      </c>
      <c r="D10" s="35">
        <f>15*41</f>
        <v>615</v>
      </c>
      <c r="E10" s="36" t="s">
        <v>140</v>
      </c>
    </row>
    <row r="11" spans="2:5">
      <c r="B11" s="39"/>
      <c r="C11" s="34"/>
      <c r="D11" s="35"/>
      <c r="E11" s="36"/>
    </row>
    <row r="12" spans="2:5" ht="18">
      <c r="B12" s="102" t="s">
        <v>81</v>
      </c>
      <c r="C12" s="17"/>
      <c r="D12" s="18"/>
      <c r="E12" s="36" t="s">
        <v>95</v>
      </c>
    </row>
    <row r="13" spans="2:5" ht="18">
      <c r="B13" s="39" t="s">
        <v>8</v>
      </c>
      <c r="C13" s="17">
        <f>30*10</f>
        <v>300</v>
      </c>
      <c r="D13" s="18">
        <v>0</v>
      </c>
      <c r="E13" s="36"/>
    </row>
    <row r="14" spans="2:5" ht="18">
      <c r="B14" s="39" t="s">
        <v>9</v>
      </c>
      <c r="C14" s="17">
        <f>10*220</f>
        <v>2200</v>
      </c>
      <c r="D14" s="18">
        <v>0</v>
      </c>
      <c r="E14" s="36"/>
    </row>
    <row r="15" spans="2:5" ht="18">
      <c r="B15" s="39" t="s">
        <v>4</v>
      </c>
      <c r="C15" s="17">
        <v>0</v>
      </c>
      <c r="D15" s="18">
        <f>10*41</f>
        <v>410</v>
      </c>
      <c r="E15" s="36" t="s">
        <v>140</v>
      </c>
    </row>
    <row r="16" spans="2:5" ht="18">
      <c r="B16" s="75"/>
      <c r="C16" s="17"/>
      <c r="D16" s="18"/>
      <c r="E16" s="15"/>
    </row>
    <row r="17" spans="2:5" ht="18">
      <c r="B17" s="21" t="s">
        <v>96</v>
      </c>
      <c r="C17" s="13">
        <f>C19+C20+C21+C24+C25+C26</f>
        <v>11200</v>
      </c>
      <c r="D17" s="14">
        <f>D19+D20+D21+D24+D25+D26</f>
        <v>3040</v>
      </c>
      <c r="E17" s="15"/>
    </row>
    <row r="18" spans="2:5">
      <c r="B18" s="100" t="s">
        <v>11</v>
      </c>
      <c r="C18" s="34"/>
      <c r="D18" s="35"/>
      <c r="E18" s="36" t="s">
        <v>141</v>
      </c>
    </row>
    <row r="19" spans="2:5">
      <c r="B19" s="37" t="s">
        <v>10</v>
      </c>
      <c r="C19" s="34">
        <f>60*25</f>
        <v>1500</v>
      </c>
      <c r="D19" s="35">
        <v>0</v>
      </c>
      <c r="E19" s="36"/>
    </row>
    <row r="20" spans="2:5">
      <c r="B20" s="37" t="s">
        <v>9</v>
      </c>
      <c r="C20" s="34">
        <f>25*220</f>
        <v>5500</v>
      </c>
      <c r="D20" s="35">
        <v>0</v>
      </c>
      <c r="E20" s="36"/>
    </row>
    <row r="21" spans="2:5">
      <c r="B21" s="37" t="s">
        <v>4</v>
      </c>
      <c r="C21" s="40">
        <v>0</v>
      </c>
      <c r="D21" s="35">
        <f>25*76</f>
        <v>1900</v>
      </c>
      <c r="E21" s="36" t="s">
        <v>138</v>
      </c>
    </row>
    <row r="22" spans="2:5" ht="18">
      <c r="B22" s="37"/>
      <c r="C22" s="38"/>
      <c r="D22" s="14"/>
      <c r="E22" s="15"/>
    </row>
    <row r="23" spans="2:5">
      <c r="B23" s="101" t="s">
        <v>12</v>
      </c>
      <c r="C23" s="40"/>
      <c r="D23" s="35"/>
      <c r="E23" s="36" t="s">
        <v>141</v>
      </c>
    </row>
    <row r="24" spans="2:5">
      <c r="B24" s="39" t="s">
        <v>10</v>
      </c>
      <c r="C24" s="40">
        <f>15*60</f>
        <v>900</v>
      </c>
      <c r="D24" s="35">
        <v>0</v>
      </c>
      <c r="E24" s="36"/>
    </row>
    <row r="25" spans="2:5">
      <c r="B25" s="37" t="s">
        <v>9</v>
      </c>
      <c r="C25" s="40">
        <f>15*220</f>
        <v>3300</v>
      </c>
      <c r="D25" s="35">
        <v>0</v>
      </c>
      <c r="E25" s="36" t="s">
        <v>78</v>
      </c>
    </row>
    <row r="26" spans="2:5">
      <c r="B26" s="37" t="s">
        <v>4</v>
      </c>
      <c r="C26" s="40">
        <v>0</v>
      </c>
      <c r="D26" s="35">
        <f>15*76</f>
        <v>1140</v>
      </c>
      <c r="E26" s="36" t="s">
        <v>139</v>
      </c>
    </row>
    <row r="27" spans="2:5" ht="18">
      <c r="B27" s="39"/>
      <c r="C27" s="17"/>
      <c r="D27" s="18"/>
      <c r="E27" s="15"/>
    </row>
    <row r="28" spans="2:5" ht="18">
      <c r="B28" s="21" t="s">
        <v>82</v>
      </c>
      <c r="C28" s="13">
        <f>C30+C31+C32+C35+C36+C37+C40+C41+C42</f>
        <v>15810</v>
      </c>
      <c r="D28" s="14">
        <f>D30+D31+D32+D35+D36+D37+D40+D41+D42</f>
        <v>4940</v>
      </c>
      <c r="E28" s="15"/>
    </row>
    <row r="29" spans="2:5">
      <c r="B29" s="101" t="s">
        <v>83</v>
      </c>
      <c r="C29" s="42"/>
      <c r="D29" s="43"/>
      <c r="E29" s="44" t="s">
        <v>91</v>
      </c>
    </row>
    <row r="30" spans="2:5">
      <c r="B30" s="41" t="s">
        <v>10</v>
      </c>
      <c r="C30" s="42">
        <f>20*30</f>
        <v>600</v>
      </c>
      <c r="D30" s="43">
        <v>0</v>
      </c>
      <c r="E30" s="44"/>
    </row>
    <row r="31" spans="2:5">
      <c r="B31" s="41" t="s">
        <v>9</v>
      </c>
      <c r="C31" s="42">
        <f>20*220</f>
        <v>4400</v>
      </c>
      <c r="D31" s="43">
        <v>0</v>
      </c>
      <c r="E31" s="44"/>
    </row>
    <row r="32" spans="2:5">
      <c r="B32" s="41" t="s">
        <v>4</v>
      </c>
      <c r="C32" s="42">
        <v>0</v>
      </c>
      <c r="D32" s="43">
        <f>20*76</f>
        <v>1520</v>
      </c>
      <c r="E32" s="44" t="s">
        <v>139</v>
      </c>
    </row>
    <row r="33" spans="2:5">
      <c r="B33" s="41"/>
      <c r="C33" s="42"/>
      <c r="D33" s="43"/>
      <c r="E33" s="44"/>
    </row>
    <row r="34" spans="2:5" ht="18">
      <c r="B34" s="103" t="s">
        <v>84</v>
      </c>
      <c r="C34" s="27"/>
      <c r="D34" s="28"/>
      <c r="E34" s="44" t="s">
        <v>92</v>
      </c>
    </row>
    <row r="35" spans="2:5">
      <c r="B35" s="41" t="s">
        <v>10</v>
      </c>
      <c r="C35" s="42">
        <f>25*30</f>
        <v>750</v>
      </c>
      <c r="D35" s="43">
        <v>0</v>
      </c>
      <c r="E35" s="44"/>
    </row>
    <row r="36" spans="2:5">
      <c r="B36" s="41" t="s">
        <v>9</v>
      </c>
      <c r="C36" s="42">
        <f>25*220</f>
        <v>5500</v>
      </c>
      <c r="D36" s="43">
        <v>0</v>
      </c>
      <c r="E36" s="44"/>
    </row>
    <row r="37" spans="2:5">
      <c r="B37" s="41" t="s">
        <v>4</v>
      </c>
      <c r="C37" s="42">
        <v>0</v>
      </c>
      <c r="D37" s="43">
        <f>25*76</f>
        <v>1900</v>
      </c>
      <c r="E37" s="44" t="s">
        <v>139</v>
      </c>
    </row>
    <row r="38" spans="2:5">
      <c r="B38" s="41"/>
      <c r="C38" s="42"/>
      <c r="D38" s="43"/>
      <c r="E38" s="44"/>
    </row>
    <row r="39" spans="2:5" ht="18">
      <c r="B39" s="104" t="s">
        <v>85</v>
      </c>
      <c r="C39" s="80"/>
      <c r="D39" s="81"/>
      <c r="E39" s="44"/>
    </row>
    <row r="40" spans="2:5">
      <c r="B40" s="41" t="s">
        <v>10</v>
      </c>
      <c r="C40" s="42">
        <f>20*30</f>
        <v>600</v>
      </c>
      <c r="D40" s="43">
        <v>0</v>
      </c>
      <c r="E40" s="44"/>
    </row>
    <row r="41" spans="2:5">
      <c r="B41" s="41" t="s">
        <v>9</v>
      </c>
      <c r="C41" s="42">
        <f>18*220</f>
        <v>3960</v>
      </c>
      <c r="D41" s="43">
        <v>0</v>
      </c>
      <c r="E41" s="44"/>
    </row>
    <row r="42" spans="2:5">
      <c r="B42" s="41" t="s">
        <v>4</v>
      </c>
      <c r="C42" s="42">
        <v>0</v>
      </c>
      <c r="D42" s="43">
        <f>20*76</f>
        <v>1520</v>
      </c>
      <c r="E42" s="44" t="s">
        <v>139</v>
      </c>
    </row>
    <row r="43" spans="2:5">
      <c r="B43" s="41"/>
      <c r="C43" s="42"/>
      <c r="D43" s="43"/>
      <c r="E43" s="44"/>
    </row>
    <row r="44" spans="2:5" ht="18">
      <c r="B44" s="46" t="s">
        <v>86</v>
      </c>
      <c r="C44" s="27">
        <f>C45+C46+C47</f>
        <v>2500</v>
      </c>
      <c r="D44" s="28">
        <f>D45+D46+D47</f>
        <v>760</v>
      </c>
      <c r="E44" s="44"/>
    </row>
    <row r="45" spans="2:5">
      <c r="B45" s="41" t="s">
        <v>10</v>
      </c>
      <c r="C45" s="42">
        <f>10*30</f>
        <v>300</v>
      </c>
      <c r="D45" s="43">
        <v>0</v>
      </c>
      <c r="E45" s="44" t="s">
        <v>79</v>
      </c>
    </row>
    <row r="46" spans="2:5">
      <c r="B46" s="41" t="s">
        <v>9</v>
      </c>
      <c r="C46" s="42">
        <f>10*220</f>
        <v>2200</v>
      </c>
      <c r="D46" s="43">
        <v>0</v>
      </c>
      <c r="E46" s="44"/>
    </row>
    <row r="47" spans="2:5">
      <c r="B47" s="41" t="s">
        <v>4</v>
      </c>
      <c r="C47" s="42">
        <v>0</v>
      </c>
      <c r="D47" s="43">
        <f>10*76</f>
        <v>760</v>
      </c>
      <c r="E47" s="44" t="s">
        <v>139</v>
      </c>
    </row>
    <row r="48" spans="2:5" ht="18">
      <c r="B48" s="41"/>
      <c r="C48" s="27"/>
      <c r="D48" s="28"/>
      <c r="E48" s="25"/>
    </row>
    <row r="49" spans="2:5" ht="18">
      <c r="B49" s="46" t="s">
        <v>98</v>
      </c>
      <c r="C49" s="27">
        <f>C50+C51</f>
        <v>480</v>
      </c>
      <c r="D49" s="28">
        <f>D50+D51+D52</f>
        <v>4736</v>
      </c>
      <c r="E49" s="44"/>
    </row>
    <row r="50" spans="2:5">
      <c r="B50" s="47" t="s">
        <v>10</v>
      </c>
      <c r="C50" s="42">
        <f>16*30</f>
        <v>480</v>
      </c>
      <c r="D50" s="43">
        <v>0</v>
      </c>
      <c r="E50" s="44"/>
    </row>
    <row r="51" spans="2:5">
      <c r="B51" s="47" t="s">
        <v>9</v>
      </c>
      <c r="C51" s="42">
        <v>0</v>
      </c>
      <c r="D51" s="43">
        <f>16*220</f>
        <v>3520</v>
      </c>
      <c r="E51" s="44"/>
    </row>
    <row r="52" spans="2:5">
      <c r="B52" s="47" t="s">
        <v>4</v>
      </c>
      <c r="C52" s="42">
        <v>0</v>
      </c>
      <c r="D52" s="43">
        <f>16*76</f>
        <v>1216</v>
      </c>
      <c r="E52" s="44" t="s">
        <v>138</v>
      </c>
    </row>
    <row r="53" spans="2:5" ht="18">
      <c r="B53" s="47"/>
      <c r="C53" s="27"/>
      <c r="D53" s="28"/>
      <c r="E53" s="25"/>
    </row>
    <row r="54" spans="2:5" ht="18">
      <c r="B54" s="46" t="s">
        <v>97</v>
      </c>
      <c r="C54" s="27">
        <f>C55</f>
        <v>1500</v>
      </c>
      <c r="D54" s="28">
        <f>D55</f>
        <v>0</v>
      </c>
      <c r="E54" s="25"/>
    </row>
    <row r="55" spans="2:5" ht="19" thickBot="1">
      <c r="B55" s="106" t="s">
        <v>13</v>
      </c>
      <c r="C55" s="111">
        <f xml:space="preserve"> 15*100</f>
        <v>1500</v>
      </c>
      <c r="D55" s="112">
        <v>0</v>
      </c>
      <c r="E55" s="113" t="s">
        <v>137</v>
      </c>
    </row>
    <row r="56" spans="2:5" ht="21" thickBot="1">
      <c r="B56" s="107" t="s">
        <v>15</v>
      </c>
      <c r="C56" s="108">
        <f>C6+C17+C28+C44+C49+C54</f>
        <v>38190</v>
      </c>
      <c r="D56" s="109">
        <f>D6+D17+D28+D44+D49+D54</f>
        <v>14501</v>
      </c>
      <c r="E56" s="110"/>
    </row>
    <row r="57" spans="2:5" ht="16" thickBot="1"/>
    <row r="58" spans="2:5" ht="18">
      <c r="B58" s="163" t="s">
        <v>26</v>
      </c>
      <c r="C58" s="166">
        <f>C56</f>
        <v>38190</v>
      </c>
    </row>
    <row r="59" spans="2:5" ht="18">
      <c r="B59" s="165" t="s">
        <v>27</v>
      </c>
      <c r="C59" s="167">
        <f>D56</f>
        <v>14501</v>
      </c>
    </row>
    <row r="60" spans="2:5" ht="19" thickBot="1">
      <c r="B60" s="129" t="s">
        <v>16</v>
      </c>
      <c r="C60" s="136">
        <f>C58-C59</f>
        <v>23689</v>
      </c>
    </row>
  </sheetData>
  <phoneticPr fontId="1" type="noConversion"/>
  <printOptions verticalCentered="1"/>
  <pageMargins left="0" right="0.75000000000000011" top="0" bottom="0.21" header="0" footer="0"/>
  <pageSetup paperSize="9" scale="77" orientation="portrait" horizontalDpi="4294967292" verticalDpi="4294967292"/>
  <headerFooter>
    <oddFooter>&amp;C&amp;"Calibri,Normaali"&amp;K000000_x000D_</oddFooter>
  </headerFooter>
  <legacyDrawingHF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2:E33"/>
  <sheetViews>
    <sheetView workbookViewId="0">
      <selection activeCell="C32" sqref="C32"/>
    </sheetView>
  </sheetViews>
  <sheetFormatPr baseColWidth="10" defaultColWidth="11" defaultRowHeight="15" x14ac:dyDescent="0"/>
  <cols>
    <col min="1" max="1" width="6" customWidth="1"/>
    <col min="2" max="2" width="24" customWidth="1"/>
    <col min="3" max="3" width="13.33203125" customWidth="1"/>
    <col min="5" max="5" width="26.5" customWidth="1"/>
  </cols>
  <sheetData>
    <row r="2" spans="2:5" ht="23">
      <c r="B2" s="3" t="s">
        <v>0</v>
      </c>
      <c r="C2" s="4"/>
    </row>
    <row r="3" spans="2:5" ht="20">
      <c r="B3" s="6" t="s">
        <v>69</v>
      </c>
      <c r="C3" s="7"/>
    </row>
    <row r="4" spans="2:5" ht="21" thickBot="1">
      <c r="B4" s="6"/>
      <c r="C4" s="7"/>
    </row>
    <row r="5" spans="2:5" ht="21" thickBot="1">
      <c r="B5" s="82" t="s">
        <v>1</v>
      </c>
      <c r="C5" s="154" t="s">
        <v>5</v>
      </c>
      <c r="D5" s="82" t="s">
        <v>6</v>
      </c>
      <c r="E5" s="155" t="s">
        <v>2</v>
      </c>
    </row>
    <row r="6" spans="2:5" ht="21" thickBot="1">
      <c r="B6" s="151" t="s">
        <v>21</v>
      </c>
      <c r="C6" s="156"/>
      <c r="D6" s="157"/>
      <c r="E6" s="158"/>
    </row>
    <row r="7" spans="2:5" ht="18">
      <c r="B7" s="21"/>
      <c r="C7" s="48"/>
      <c r="D7" s="49"/>
      <c r="E7" s="50"/>
    </row>
    <row r="8" spans="2:5" ht="18">
      <c r="B8" s="54" t="s">
        <v>22</v>
      </c>
      <c r="C8" s="51"/>
      <c r="D8" s="52"/>
      <c r="E8" s="53"/>
    </row>
    <row r="9" spans="2:5" ht="18">
      <c r="B9" s="125" t="s">
        <v>17</v>
      </c>
      <c r="C9" s="55">
        <f>C10+C11+C12</f>
        <v>2200</v>
      </c>
      <c r="D9" s="56">
        <f>D10+D11+D12</f>
        <v>3425</v>
      </c>
      <c r="E9" s="53"/>
    </row>
    <row r="10" spans="2:5" ht="18">
      <c r="B10" s="19" t="s">
        <v>18</v>
      </c>
      <c r="C10" s="51">
        <v>0</v>
      </c>
      <c r="D10" s="52">
        <v>2775</v>
      </c>
      <c r="E10" s="53"/>
    </row>
    <row r="11" spans="2:5" ht="18">
      <c r="B11" s="19" t="s">
        <v>20</v>
      </c>
      <c r="C11" s="51">
        <v>2200</v>
      </c>
      <c r="D11" s="52">
        <v>0</v>
      </c>
      <c r="E11" s="53"/>
    </row>
    <row r="12" spans="2:5" ht="18">
      <c r="B12" s="19" t="s">
        <v>19</v>
      </c>
      <c r="C12" s="51">
        <v>0</v>
      </c>
      <c r="D12" s="52">
        <v>650</v>
      </c>
      <c r="E12" s="53"/>
    </row>
    <row r="13" spans="2:5" ht="18">
      <c r="B13" s="21"/>
      <c r="C13" s="51"/>
      <c r="D13" s="52"/>
      <c r="E13" s="53"/>
    </row>
    <row r="14" spans="2:5" ht="18">
      <c r="B14" s="19"/>
      <c r="C14" s="51"/>
      <c r="D14" s="52"/>
      <c r="E14" s="53"/>
    </row>
    <row r="15" spans="2:5" ht="18">
      <c r="B15" s="20" t="s">
        <v>23</v>
      </c>
      <c r="C15" s="51"/>
      <c r="D15" s="52"/>
      <c r="E15" s="53"/>
    </row>
    <row r="16" spans="2:5" ht="18">
      <c r="B16" s="114" t="s">
        <v>17</v>
      </c>
      <c r="C16" s="55">
        <f>C17+C18+C19</f>
        <v>2400</v>
      </c>
      <c r="D16" s="56">
        <f>D17+D18+D19</f>
        <v>3800</v>
      </c>
      <c r="E16" s="53"/>
    </row>
    <row r="17" spans="2:5" ht="18">
      <c r="B17" s="19" t="s">
        <v>24</v>
      </c>
      <c r="C17" s="51">
        <v>0</v>
      </c>
      <c r="D17" s="52">
        <v>3000</v>
      </c>
      <c r="E17" s="53"/>
    </row>
    <row r="18" spans="2:5" ht="18">
      <c r="B18" s="19" t="s">
        <v>20</v>
      </c>
      <c r="C18" s="51">
        <v>2400</v>
      </c>
      <c r="D18" s="52">
        <v>0</v>
      </c>
      <c r="E18" s="53"/>
    </row>
    <row r="19" spans="2:5" ht="18">
      <c r="B19" s="57" t="s">
        <v>19</v>
      </c>
      <c r="C19" s="51">
        <v>0</v>
      </c>
      <c r="D19" s="52">
        <v>800</v>
      </c>
      <c r="E19" s="53"/>
    </row>
    <row r="20" spans="2:5" ht="18">
      <c r="B20" s="57"/>
      <c r="C20" s="51"/>
      <c r="D20" s="52"/>
      <c r="E20" s="53"/>
    </row>
    <row r="21" spans="2:5" ht="18">
      <c r="B21" s="114" t="s">
        <v>37</v>
      </c>
      <c r="C21" s="55">
        <f>C22+C23+C24+C25</f>
        <v>6700</v>
      </c>
      <c r="D21" s="56">
        <f>D22+D23+D24+D25</f>
        <v>2745</v>
      </c>
      <c r="E21" s="97" t="s">
        <v>74</v>
      </c>
    </row>
    <row r="22" spans="2:5" ht="18">
      <c r="B22" s="57" t="s">
        <v>129</v>
      </c>
      <c r="C22" s="51">
        <v>0</v>
      </c>
      <c r="D22" s="52">
        <v>120</v>
      </c>
      <c r="E22" s="96" t="s">
        <v>77</v>
      </c>
    </row>
    <row r="23" spans="2:5" ht="18">
      <c r="B23" s="57" t="s">
        <v>43</v>
      </c>
      <c r="C23" s="51">
        <f>80*30</f>
        <v>2400</v>
      </c>
      <c r="D23" s="52">
        <f>85*25</f>
        <v>2125</v>
      </c>
      <c r="E23" s="53"/>
    </row>
    <row r="24" spans="2:5" ht="18">
      <c r="B24" s="57" t="s">
        <v>45</v>
      </c>
      <c r="C24" s="51">
        <f>(80*50)+(30*10)</f>
        <v>4300</v>
      </c>
      <c r="D24" s="52">
        <v>0</v>
      </c>
      <c r="E24" s="53"/>
    </row>
    <row r="25" spans="2:5" ht="18">
      <c r="B25" s="58" t="s">
        <v>56</v>
      </c>
      <c r="C25" s="51">
        <v>0</v>
      </c>
      <c r="D25" s="52">
        <v>500</v>
      </c>
      <c r="E25" s="53"/>
    </row>
    <row r="26" spans="2:5" ht="18">
      <c r="B26" s="22"/>
      <c r="C26" s="59"/>
      <c r="D26" s="60"/>
      <c r="E26" s="61"/>
    </row>
    <row r="27" spans="2:5" ht="18">
      <c r="B27" s="22" t="s">
        <v>76</v>
      </c>
      <c r="C27" s="62">
        <v>0</v>
      </c>
      <c r="D27" s="63">
        <v>500</v>
      </c>
      <c r="E27" s="126" t="s">
        <v>104</v>
      </c>
    </row>
    <row r="28" spans="2:5" ht="18">
      <c r="B28" s="22"/>
      <c r="C28" s="59"/>
      <c r="D28" s="60"/>
      <c r="E28" s="61"/>
    </row>
    <row r="29" spans="2:5" ht="21" thickBot="1">
      <c r="B29" s="29" t="s">
        <v>15</v>
      </c>
      <c r="C29" s="64">
        <f>C9+C16+C21+C27</f>
        <v>11300</v>
      </c>
      <c r="D29" s="65">
        <f>D9+D16+D21+D27</f>
        <v>10470</v>
      </c>
      <c r="E29" s="66"/>
    </row>
    <row r="30" spans="2:5" ht="16" thickBot="1">
      <c r="B30" s="31"/>
      <c r="C30" s="31"/>
      <c r="D30" s="31"/>
      <c r="E30" s="31"/>
    </row>
    <row r="31" spans="2:5" ht="18">
      <c r="B31" s="163" t="s">
        <v>26</v>
      </c>
      <c r="C31" s="161">
        <f>C29</f>
        <v>11300</v>
      </c>
      <c r="D31" s="31"/>
      <c r="E31" s="31"/>
    </row>
    <row r="32" spans="2:5" ht="19" thickBot="1">
      <c r="B32" s="164" t="s">
        <v>27</v>
      </c>
      <c r="C32" s="162">
        <f>D29</f>
        <v>10470</v>
      </c>
      <c r="D32" s="31"/>
      <c r="E32" s="31"/>
    </row>
    <row r="33" spans="2:5" ht="19" thickBot="1">
      <c r="B33" s="130" t="s">
        <v>16</v>
      </c>
      <c r="C33" s="131">
        <f>C31-C32</f>
        <v>830</v>
      </c>
      <c r="D33" s="31"/>
      <c r="E33" s="31"/>
    </row>
  </sheetData>
  <phoneticPr fontId="1" type="noConversion"/>
  <pageMargins left="0.75000000000000011" right="0.75000000000000011" top="0.21259842519685043" bottom="0.21259842519685043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2:E37"/>
  <sheetViews>
    <sheetView topLeftCell="A12" zoomScale="125" zoomScaleNormal="125" zoomScalePageLayoutView="125" workbookViewId="0">
      <selection activeCell="G12" sqref="G12"/>
    </sheetView>
  </sheetViews>
  <sheetFormatPr baseColWidth="10" defaultColWidth="11" defaultRowHeight="15" x14ac:dyDescent="0"/>
  <cols>
    <col min="1" max="1" width="7.1640625" customWidth="1"/>
    <col min="2" max="2" width="47.6640625" customWidth="1"/>
    <col min="5" max="5" width="29.83203125" customWidth="1"/>
  </cols>
  <sheetData>
    <row r="2" spans="2:5" ht="23">
      <c r="B2" s="9" t="s">
        <v>0</v>
      </c>
      <c r="C2" s="9"/>
    </row>
    <row r="3" spans="2:5" ht="20">
      <c r="B3" s="10" t="s">
        <v>69</v>
      </c>
      <c r="C3" s="10"/>
    </row>
    <row r="4" spans="2:5" ht="16" thickBot="1"/>
    <row r="5" spans="2:5" ht="21" thickBot="1">
      <c r="B5" s="82" t="s">
        <v>1</v>
      </c>
      <c r="C5" s="83" t="s">
        <v>5</v>
      </c>
      <c r="D5" s="84" t="s">
        <v>6</v>
      </c>
      <c r="E5" s="85" t="s">
        <v>2</v>
      </c>
    </row>
    <row r="6" spans="2:5" ht="21" thickBot="1">
      <c r="B6" s="150" t="s">
        <v>25</v>
      </c>
      <c r="C6" s="159"/>
      <c r="D6" s="160"/>
      <c r="E6" s="121"/>
    </row>
    <row r="7" spans="2:5" ht="18">
      <c r="B7" s="54" t="s">
        <v>34</v>
      </c>
      <c r="C7" s="13">
        <f>C8</f>
        <v>0</v>
      </c>
      <c r="D7" s="14">
        <f>D8+D9</f>
        <v>600</v>
      </c>
      <c r="E7" s="15"/>
    </row>
    <row r="8" spans="2:5" ht="18">
      <c r="B8" s="16" t="s">
        <v>108</v>
      </c>
      <c r="C8" s="17">
        <v>0</v>
      </c>
      <c r="D8" s="18">
        <v>300</v>
      </c>
      <c r="E8" s="68" t="s">
        <v>109</v>
      </c>
    </row>
    <row r="9" spans="2:5" ht="18">
      <c r="B9" s="16" t="s">
        <v>123</v>
      </c>
      <c r="C9" s="17">
        <v>0</v>
      </c>
      <c r="D9" s="18">
        <v>300</v>
      </c>
      <c r="E9" s="68"/>
    </row>
    <row r="10" spans="2:5" ht="18">
      <c r="B10" s="16"/>
      <c r="C10" s="17"/>
      <c r="D10" s="18"/>
      <c r="E10" s="68"/>
    </row>
    <row r="11" spans="2:5" ht="18">
      <c r="B11" s="54" t="s">
        <v>35</v>
      </c>
      <c r="C11" s="13">
        <f>C12+C13+C14+C15+C16+C17</f>
        <v>560</v>
      </c>
      <c r="D11" s="14">
        <f>D12+D13+D14+D15+D16+D17</f>
        <v>3490</v>
      </c>
      <c r="E11" s="68"/>
    </row>
    <row r="12" spans="2:5" ht="18">
      <c r="B12" s="58" t="s">
        <v>105</v>
      </c>
      <c r="C12" s="17">
        <v>400</v>
      </c>
      <c r="D12" s="18">
        <f>3*250</f>
        <v>750</v>
      </c>
      <c r="E12" s="68" t="s">
        <v>110</v>
      </c>
    </row>
    <row r="13" spans="2:5" ht="18">
      <c r="B13" s="16" t="s">
        <v>36</v>
      </c>
      <c r="C13" s="17">
        <v>0</v>
      </c>
      <c r="D13" s="18">
        <v>400</v>
      </c>
      <c r="E13" s="68"/>
    </row>
    <row r="14" spans="2:5" ht="18">
      <c r="B14" s="16" t="s">
        <v>66</v>
      </c>
      <c r="C14" s="17">
        <v>0</v>
      </c>
      <c r="D14" s="18">
        <v>300</v>
      </c>
      <c r="E14" s="68" t="s">
        <v>114</v>
      </c>
    </row>
    <row r="15" spans="2:5" ht="18">
      <c r="B15" s="16" t="s">
        <v>107</v>
      </c>
      <c r="C15" s="17">
        <f>16*10</f>
        <v>160</v>
      </c>
      <c r="D15" s="18">
        <f>16*65</f>
        <v>1040</v>
      </c>
      <c r="E15" s="68" t="s">
        <v>111</v>
      </c>
    </row>
    <row r="16" spans="2:5" ht="18">
      <c r="B16" s="58" t="s">
        <v>115</v>
      </c>
      <c r="C16" s="17">
        <v>0</v>
      </c>
      <c r="D16" s="18">
        <v>400</v>
      </c>
      <c r="E16" s="68" t="s">
        <v>116</v>
      </c>
    </row>
    <row r="17" spans="2:5" ht="18">
      <c r="B17" s="58" t="s">
        <v>121</v>
      </c>
      <c r="C17" s="17">
        <v>0</v>
      </c>
      <c r="D17" s="18">
        <v>600</v>
      </c>
      <c r="E17" s="68" t="s">
        <v>122</v>
      </c>
    </row>
    <row r="18" spans="2:5" ht="18">
      <c r="B18" s="58"/>
      <c r="C18" s="17"/>
      <c r="D18" s="18"/>
      <c r="E18" s="68"/>
    </row>
    <row r="19" spans="2:5" ht="18">
      <c r="B19" s="54" t="s">
        <v>33</v>
      </c>
      <c r="C19" s="13">
        <f>C20+C21</f>
        <v>0</v>
      </c>
      <c r="D19" s="14">
        <f>D20+D21</f>
        <v>650</v>
      </c>
      <c r="E19" s="68"/>
    </row>
    <row r="20" spans="2:5" ht="18">
      <c r="B20" s="16" t="s">
        <v>119</v>
      </c>
      <c r="C20" s="17">
        <v>0</v>
      </c>
      <c r="D20" s="18">
        <v>450</v>
      </c>
      <c r="E20" s="68" t="s">
        <v>120</v>
      </c>
    </row>
    <row r="21" spans="2:5" ht="18">
      <c r="B21" s="16" t="s">
        <v>106</v>
      </c>
      <c r="C21" s="17">
        <v>0</v>
      </c>
      <c r="D21" s="18">
        <v>200</v>
      </c>
      <c r="E21" s="68" t="s">
        <v>120</v>
      </c>
    </row>
    <row r="22" spans="2:5" ht="18">
      <c r="B22" s="58"/>
      <c r="C22" s="17"/>
      <c r="D22" s="18"/>
      <c r="E22" s="68"/>
    </row>
    <row r="23" spans="2:5" ht="18">
      <c r="B23" s="69" t="s">
        <v>130</v>
      </c>
      <c r="C23" s="13">
        <f>C24+C25</f>
        <v>0</v>
      </c>
      <c r="D23" s="14">
        <f>D24+D25</f>
        <v>400</v>
      </c>
      <c r="E23" s="68"/>
    </row>
    <row r="24" spans="2:5" ht="18">
      <c r="B24" s="58" t="s">
        <v>113</v>
      </c>
      <c r="C24" s="13">
        <v>0</v>
      </c>
      <c r="D24" s="18">
        <v>200</v>
      </c>
      <c r="E24" s="68" t="s">
        <v>118</v>
      </c>
    </row>
    <row r="25" spans="2:5" ht="18">
      <c r="B25" s="58" t="s">
        <v>117</v>
      </c>
      <c r="C25" s="13">
        <v>0</v>
      </c>
      <c r="D25" s="18">
        <v>200</v>
      </c>
      <c r="E25" s="68" t="s">
        <v>128</v>
      </c>
    </row>
    <row r="26" spans="2:5" ht="18">
      <c r="B26" s="58"/>
      <c r="C26" s="13"/>
      <c r="D26" s="14"/>
      <c r="E26" s="68"/>
    </row>
    <row r="27" spans="2:5" ht="18">
      <c r="B27" s="69" t="s">
        <v>65</v>
      </c>
      <c r="C27" s="13">
        <v>0</v>
      </c>
      <c r="D27" s="14">
        <f>D28</f>
        <v>400</v>
      </c>
      <c r="E27" s="68"/>
    </row>
    <row r="28" spans="2:5" ht="18">
      <c r="B28" s="16" t="s">
        <v>76</v>
      </c>
      <c r="C28" s="17">
        <v>0</v>
      </c>
      <c r="D28" s="18">
        <v>400</v>
      </c>
      <c r="E28" s="68"/>
    </row>
    <row r="29" spans="2:5" ht="18">
      <c r="B29" s="70"/>
      <c r="C29" s="23"/>
      <c r="D29" s="24"/>
      <c r="E29" s="45"/>
    </row>
    <row r="30" spans="2:5" ht="18">
      <c r="B30" s="46" t="s">
        <v>131</v>
      </c>
      <c r="C30" s="27">
        <f>C31</f>
        <v>560</v>
      </c>
      <c r="D30" s="28">
        <v>0</v>
      </c>
      <c r="E30" s="45"/>
    </row>
    <row r="31" spans="2:5" ht="18">
      <c r="B31" s="70" t="s">
        <v>132</v>
      </c>
      <c r="C31" s="23">
        <v>560</v>
      </c>
      <c r="D31" s="24">
        <v>0</v>
      </c>
      <c r="E31" s="45"/>
    </row>
    <row r="32" spans="2:5" ht="18">
      <c r="B32" s="70"/>
      <c r="C32" s="23"/>
      <c r="D32" s="24"/>
      <c r="E32" s="45"/>
    </row>
    <row r="33" spans="2:5" ht="21" thickBot="1">
      <c r="B33" s="29" t="s">
        <v>15</v>
      </c>
      <c r="C33" s="71">
        <f>C7+C11+C19+C23+C27+C30</f>
        <v>1120</v>
      </c>
      <c r="D33" s="72">
        <f>D7+D11+D19+D23+D27+D30</f>
        <v>5540</v>
      </c>
      <c r="E33" s="73"/>
    </row>
    <row r="34" spans="2:5" ht="16" thickBot="1">
      <c r="B34" s="31"/>
      <c r="C34" s="31"/>
      <c r="D34" s="31"/>
      <c r="E34" s="31"/>
    </row>
    <row r="35" spans="2:5" ht="18">
      <c r="B35" s="163" t="s">
        <v>26</v>
      </c>
      <c r="C35" s="161">
        <f>C33</f>
        <v>1120</v>
      </c>
      <c r="D35" s="31"/>
      <c r="E35" s="31"/>
    </row>
    <row r="36" spans="2:5" ht="19" thickBot="1">
      <c r="B36" s="164" t="s">
        <v>27</v>
      </c>
      <c r="C36" s="162">
        <f>D33</f>
        <v>5540</v>
      </c>
      <c r="D36" s="31"/>
      <c r="E36" s="31"/>
    </row>
    <row r="37" spans="2:5" ht="19" thickBot="1">
      <c r="B37" s="130" t="s">
        <v>16</v>
      </c>
      <c r="C37" s="132">
        <f>C35-C36</f>
        <v>-4420</v>
      </c>
      <c r="D37" s="31"/>
      <c r="E37" s="31"/>
    </row>
  </sheetData>
  <phoneticPr fontId="1" type="noConversion"/>
  <pageMargins left="0" right="0.25" top="0.75000000000000011" bottom="0.75000000000000011" header="0.30000000000000004" footer="0.30000000000000004"/>
  <pageSetup paperSize="9" scale="87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2:E28"/>
  <sheetViews>
    <sheetView topLeftCell="A14" zoomScale="150" zoomScaleNormal="150" zoomScalePageLayoutView="150" workbookViewId="0">
      <selection activeCell="E18" sqref="E18"/>
    </sheetView>
  </sheetViews>
  <sheetFormatPr baseColWidth="10" defaultColWidth="11" defaultRowHeight="15" x14ac:dyDescent="0"/>
  <cols>
    <col min="1" max="1" width="4.33203125" customWidth="1"/>
    <col min="2" max="2" width="33.6640625" customWidth="1"/>
    <col min="5" max="5" width="37.6640625" customWidth="1"/>
  </cols>
  <sheetData>
    <row r="2" spans="2:5" ht="23">
      <c r="B2" s="9" t="s">
        <v>0</v>
      </c>
      <c r="C2" s="9"/>
    </row>
    <row r="3" spans="2:5" ht="20">
      <c r="B3" s="10" t="s">
        <v>69</v>
      </c>
      <c r="C3" s="10"/>
    </row>
    <row r="4" spans="2:5" ht="16" thickBot="1"/>
    <row r="5" spans="2:5" ht="21" thickBot="1">
      <c r="B5" s="82" t="s">
        <v>1</v>
      </c>
      <c r="C5" s="154" t="s">
        <v>5</v>
      </c>
      <c r="D5" s="82" t="s">
        <v>6</v>
      </c>
      <c r="E5" s="155" t="s">
        <v>2</v>
      </c>
    </row>
    <row r="6" spans="2:5" ht="18">
      <c r="B6" s="67" t="s">
        <v>68</v>
      </c>
      <c r="C6" s="13"/>
      <c r="D6" s="14"/>
      <c r="E6" s="74"/>
    </row>
    <row r="7" spans="2:5" ht="18">
      <c r="B7" s="75" t="s">
        <v>102</v>
      </c>
      <c r="C7" s="77">
        <f>C8+C10+C12+C14+C16+C18+C20</f>
        <v>3000</v>
      </c>
      <c r="D7" s="78">
        <f>D8+D10+D12+D14+D16+D18+D20+D22</f>
        <v>2816</v>
      </c>
      <c r="E7" s="74"/>
    </row>
    <row r="8" spans="2:5">
      <c r="B8" s="146" t="s">
        <v>46</v>
      </c>
      <c r="C8" s="34">
        <f xml:space="preserve"> 38*60</f>
        <v>2280</v>
      </c>
      <c r="D8" s="35">
        <f>38*60</f>
        <v>2280</v>
      </c>
      <c r="E8" s="95" t="s">
        <v>75</v>
      </c>
    </row>
    <row r="9" spans="2:5" ht="18">
      <c r="B9" s="146"/>
      <c r="C9" s="34"/>
      <c r="D9" s="35"/>
      <c r="E9" s="79"/>
    </row>
    <row r="10" spans="2:5">
      <c r="B10" s="146" t="s">
        <v>47</v>
      </c>
      <c r="C10" s="34">
        <f>10*60</f>
        <v>600</v>
      </c>
      <c r="D10" s="35">
        <f>10*28</f>
        <v>280</v>
      </c>
      <c r="E10" s="95" t="s">
        <v>142</v>
      </c>
    </row>
    <row r="11" spans="2:5" ht="18">
      <c r="B11" s="146"/>
      <c r="C11" s="34"/>
      <c r="D11" s="35"/>
      <c r="E11" s="79"/>
    </row>
    <row r="12" spans="2:5" ht="18">
      <c r="B12" s="147" t="s">
        <v>48</v>
      </c>
      <c r="C12" s="34">
        <v>0</v>
      </c>
      <c r="D12" s="35">
        <v>0</v>
      </c>
      <c r="E12" s="79"/>
    </row>
    <row r="13" spans="2:5" ht="18">
      <c r="B13" s="146"/>
      <c r="C13" s="34"/>
      <c r="D13" s="35"/>
      <c r="E13" s="79"/>
    </row>
    <row r="14" spans="2:5" ht="18">
      <c r="B14" s="146" t="s">
        <v>49</v>
      </c>
      <c r="C14" s="34">
        <v>0</v>
      </c>
      <c r="D14" s="35">
        <v>0</v>
      </c>
      <c r="E14" s="79"/>
    </row>
    <row r="15" spans="2:5" ht="18">
      <c r="B15" s="146"/>
      <c r="C15" s="34"/>
      <c r="D15" s="35"/>
      <c r="E15" s="79"/>
    </row>
    <row r="16" spans="2:5">
      <c r="B16" s="146" t="s">
        <v>62</v>
      </c>
      <c r="C16" s="34">
        <f>2*60</f>
        <v>120</v>
      </c>
      <c r="D16" s="35">
        <f>2*48</f>
        <v>96</v>
      </c>
      <c r="E16" s="95" t="s">
        <v>143</v>
      </c>
    </row>
    <row r="17" spans="2:5" ht="18">
      <c r="B17" s="146"/>
      <c r="C17" s="34"/>
      <c r="D17" s="35"/>
      <c r="E17" s="79"/>
    </row>
    <row r="18" spans="2:5" ht="18">
      <c r="B18" s="146" t="s">
        <v>63</v>
      </c>
      <c r="C18" s="34">
        <v>0</v>
      </c>
      <c r="D18" s="35">
        <v>0</v>
      </c>
      <c r="E18" s="79"/>
    </row>
    <row r="19" spans="2:5" ht="18">
      <c r="B19" s="146"/>
      <c r="C19" s="34"/>
      <c r="D19" s="35"/>
      <c r="E19" s="79"/>
    </row>
    <row r="20" spans="2:5" ht="18">
      <c r="B20" s="146"/>
      <c r="C20" s="34"/>
      <c r="D20" s="35"/>
      <c r="E20" s="79"/>
    </row>
    <row r="21" spans="2:5" ht="18">
      <c r="B21" s="76"/>
      <c r="C21" s="77"/>
      <c r="D21" s="78"/>
      <c r="E21" s="79"/>
    </row>
    <row r="22" spans="2:5" ht="18">
      <c r="B22" s="137" t="s">
        <v>103</v>
      </c>
      <c r="C22" s="148">
        <f>C23</f>
        <v>0</v>
      </c>
      <c r="D22" s="149">
        <f>D23</f>
        <v>160</v>
      </c>
      <c r="E22" s="79"/>
    </row>
    <row r="23" spans="2:5" ht="19" thickBot="1">
      <c r="B23" s="138" t="s">
        <v>8</v>
      </c>
      <c r="C23" s="111">
        <v>0</v>
      </c>
      <c r="D23" s="112">
        <v>160</v>
      </c>
      <c r="E23" s="73"/>
    </row>
    <row r="24" spans="2:5" s="8" customFormat="1" ht="21" thickBot="1">
      <c r="B24" s="107" t="s">
        <v>15</v>
      </c>
      <c r="C24" s="122">
        <f>C7+C22</f>
        <v>3000</v>
      </c>
      <c r="D24" s="123">
        <f>D7</f>
        <v>2816</v>
      </c>
      <c r="E24" s="124"/>
    </row>
    <row r="25" spans="2:5" ht="16" thickBot="1">
      <c r="B25" s="31"/>
      <c r="C25" s="31"/>
      <c r="D25" s="31"/>
      <c r="E25" s="31"/>
    </row>
    <row r="26" spans="2:5" ht="18">
      <c r="B26" s="163" t="s">
        <v>26</v>
      </c>
      <c r="C26" s="161">
        <f>C24</f>
        <v>3000</v>
      </c>
      <c r="D26" s="31"/>
      <c r="E26" s="31"/>
    </row>
    <row r="27" spans="2:5" ht="19" thickBot="1">
      <c r="B27" s="164" t="s">
        <v>27</v>
      </c>
      <c r="C27" s="162">
        <f>D24</f>
        <v>2816</v>
      </c>
      <c r="D27" s="31"/>
      <c r="E27" s="31"/>
    </row>
    <row r="28" spans="2:5" ht="19" thickBot="1">
      <c r="B28" s="133" t="s">
        <v>16</v>
      </c>
      <c r="C28" s="134">
        <f>C26-C27</f>
        <v>184</v>
      </c>
      <c r="D28" s="31"/>
      <c r="E28" s="31"/>
    </row>
  </sheetData>
  <phoneticPr fontId="1" type="noConversion"/>
  <pageMargins left="0.35629921259842523" right="0.75000000000000011" top="1" bottom="1" header="0.5" footer="0.5"/>
  <pageSetup paperSize="9" scale="87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2:E18"/>
  <sheetViews>
    <sheetView zoomScale="75" zoomScaleNormal="75" zoomScalePageLayoutView="75" workbookViewId="0">
      <selection activeCell="I23" sqref="I23"/>
    </sheetView>
  </sheetViews>
  <sheetFormatPr baseColWidth="10" defaultColWidth="11" defaultRowHeight="15" x14ac:dyDescent="0"/>
  <cols>
    <col min="2" max="2" width="28.33203125" customWidth="1"/>
    <col min="3" max="4" width="11" style="11"/>
    <col min="5" max="5" width="13.33203125" customWidth="1"/>
  </cols>
  <sheetData>
    <row r="2" spans="2:5" ht="23">
      <c r="B2" s="9" t="s">
        <v>0</v>
      </c>
      <c r="C2" s="9"/>
    </row>
    <row r="3" spans="2:5" ht="20">
      <c r="B3" s="10" t="s">
        <v>69</v>
      </c>
      <c r="C3" s="10"/>
    </row>
    <row r="4" spans="2:5" ht="16" thickBot="1"/>
    <row r="5" spans="2:5" ht="21" thickBot="1">
      <c r="B5" s="82" t="s">
        <v>1</v>
      </c>
      <c r="C5" s="83" t="s">
        <v>5</v>
      </c>
      <c r="D5" s="84" t="s">
        <v>6</v>
      </c>
      <c r="E5" s="85" t="s">
        <v>61</v>
      </c>
    </row>
    <row r="6" spans="2:5" ht="21" thickBot="1">
      <c r="B6" s="117" t="s">
        <v>50</v>
      </c>
      <c r="C6" s="145"/>
      <c r="D6" s="143"/>
      <c r="E6" s="144"/>
    </row>
    <row r="7" spans="2:5" ht="20">
      <c r="B7" s="139" t="s">
        <v>87</v>
      </c>
      <c r="C7" s="140">
        <f>Hallinto!C46</f>
        <v>5500</v>
      </c>
      <c r="D7" s="141">
        <f>Hallinto!C47</f>
        <v>25783</v>
      </c>
      <c r="E7" s="142">
        <f>Hallinto!C48</f>
        <v>-20283</v>
      </c>
    </row>
    <row r="8" spans="2:5" ht="20">
      <c r="B8" s="89"/>
      <c r="C8" s="86"/>
      <c r="D8" s="87"/>
      <c r="E8" s="36"/>
    </row>
    <row r="9" spans="2:5" ht="20">
      <c r="B9" s="89" t="s">
        <v>88</v>
      </c>
      <c r="C9" s="86">
        <f>Harjoitusryhmät!C58</f>
        <v>38190</v>
      </c>
      <c r="D9" s="87">
        <f>Harjoitusryhmät!C59</f>
        <v>14501</v>
      </c>
      <c r="E9" s="88">
        <f>Harjoitusryhmät!C60</f>
        <v>23689</v>
      </c>
    </row>
    <row r="10" spans="2:5" ht="20">
      <c r="B10" s="90"/>
      <c r="C10" s="86"/>
      <c r="D10" s="87"/>
      <c r="E10" s="91"/>
    </row>
    <row r="11" spans="2:5" ht="20">
      <c r="B11" s="92" t="s">
        <v>89</v>
      </c>
      <c r="C11" s="86">
        <f>'Kilpailut ja leirit'!C31</f>
        <v>11300</v>
      </c>
      <c r="D11" s="87">
        <f>'Kilpailut ja leirit'!C32</f>
        <v>10470</v>
      </c>
      <c r="E11" s="88">
        <f>C11-D11</f>
        <v>830</v>
      </c>
    </row>
    <row r="12" spans="2:5" ht="20">
      <c r="B12" s="90"/>
      <c r="C12" s="86"/>
      <c r="D12" s="87"/>
      <c r="E12" s="91"/>
    </row>
    <row r="13" spans="2:5" ht="20">
      <c r="B13" s="89" t="s">
        <v>25</v>
      </c>
      <c r="C13" s="86">
        <f>Koulutukset!C35</f>
        <v>1120</v>
      </c>
      <c r="D13" s="87">
        <f>Koulutukset!C36</f>
        <v>5540</v>
      </c>
      <c r="E13" s="88">
        <f>C13-D13</f>
        <v>-4420</v>
      </c>
    </row>
    <row r="14" spans="2:5" ht="20">
      <c r="B14" s="93"/>
      <c r="C14" s="86"/>
      <c r="D14" s="87"/>
      <c r="E14" s="91"/>
    </row>
    <row r="15" spans="2:5" ht="20">
      <c r="B15" s="92" t="s">
        <v>90</v>
      </c>
      <c r="C15" s="86">
        <f>Graduoinnit!C26</f>
        <v>3000</v>
      </c>
      <c r="D15" s="87">
        <f>Graduoinnit!C27</f>
        <v>2816</v>
      </c>
      <c r="E15" s="88">
        <f>C15-D15</f>
        <v>184</v>
      </c>
    </row>
    <row r="16" spans="2:5" ht="20">
      <c r="B16" s="90"/>
      <c r="C16" s="86"/>
      <c r="D16" s="87"/>
      <c r="E16" s="91"/>
    </row>
    <row r="17" spans="2:5" ht="21" thickBot="1">
      <c r="B17" s="29" t="s">
        <v>15</v>
      </c>
      <c r="C17" s="168">
        <f>C7+C9+C11+C13+C15</f>
        <v>59110</v>
      </c>
      <c r="D17" s="169">
        <f>D7+D9+D11+D13+D15</f>
        <v>59110</v>
      </c>
      <c r="E17" s="94">
        <f>E7+E9+E11+E13+E15</f>
        <v>0</v>
      </c>
    </row>
    <row r="18" spans="2:5">
      <c r="B18" s="11"/>
      <c r="C18"/>
      <c r="D18"/>
    </row>
  </sheetData>
  <phoneticPr fontId="1" type="noConversion"/>
  <pageMargins left="0.75000000000000011" right="0.75000000000000011" top="0.2" bottom="0.21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Laskentataulukot</vt:lpstr>
      </vt:variant>
      <vt:variant>
        <vt:i4>7</vt:i4>
      </vt:variant>
    </vt:vector>
  </HeadingPairs>
  <TitlesOfParts>
    <vt:vector size="7" baseType="lpstr">
      <vt:lpstr>Etusivu</vt:lpstr>
      <vt:lpstr>Hallinto</vt:lpstr>
      <vt:lpstr>Harjoitusryhmät</vt:lpstr>
      <vt:lpstr>Kilpailut ja leirit</vt:lpstr>
      <vt:lpstr>Koulutukset</vt:lpstr>
      <vt:lpstr>Graduoinnit</vt:lpstr>
      <vt:lpstr>Yhteenveto</vt:lpstr>
    </vt:vector>
  </TitlesOfParts>
  <Manager/>
  <Company>koti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Aki Flöjt</dc:creator>
  <cp:keywords/>
  <dc:description/>
  <cp:lastModifiedBy>Aki Flöjt</cp:lastModifiedBy>
  <cp:lastPrinted>2014-08-26T11:42:28Z</cp:lastPrinted>
  <dcterms:created xsi:type="dcterms:W3CDTF">2012-11-19T10:18:28Z</dcterms:created>
  <dcterms:modified xsi:type="dcterms:W3CDTF">2014-08-26T11:44:04Z</dcterms:modified>
  <cp:category/>
</cp:coreProperties>
</file>